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julia.hosch\Downloads\"/>
    </mc:Choice>
  </mc:AlternateContent>
  <xr:revisionPtr revIDLastSave="0" documentId="8_{10371886-A620-4444-B2DE-4558BA41275C}" xr6:coauthVersionLast="47" xr6:coauthVersionMax="47" xr10:uidLastSave="{00000000-0000-0000-0000-000000000000}"/>
  <bookViews>
    <workbookView xWindow="-108" yWindow="-108" windowWidth="23256" windowHeight="12576" xr2:uid="{BE655F3C-6834-4D32-9A48-C41016BA5EC0}"/>
  </bookViews>
  <sheets>
    <sheet name="FY 2023-24 COP Matrix" sheetId="3" r:id="rId1"/>
    <sheet name="DNE_21-22 ACTUALS" sheetId="13" r:id="rId2"/>
    <sheet name="DNE_22-23 Scopes" sheetId="6" state="hidden" r:id="rId3"/>
    <sheet name="DNE_Org Names" sheetId="9" state="hidden" r:id="rId4"/>
  </sheets>
  <definedNames>
    <definedName name="_xlnm._FilterDatabase" localSheetId="1" hidden="1">'DNE_21-22 ACTUALS'!$A$1:$AA$59</definedName>
    <definedName name="_xlnm._FilterDatabase" localSheetId="3" hidden="1">'DNE_Org Names'!$A$2:$A$56</definedName>
    <definedName name="Organizations" localSheetId="0">'DNE_Org Names'!$A$3:$A$45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9" i="3" l="1"/>
  <c r="B28" i="3"/>
  <c r="C35" i="3"/>
  <c r="B39" i="3"/>
  <c r="B35" i="3"/>
  <c r="B34" i="3"/>
  <c r="B33" i="3"/>
  <c r="B32" i="3"/>
  <c r="B31" i="3"/>
  <c r="B30" i="3"/>
  <c r="B27" i="3"/>
  <c r="B26" i="3"/>
  <c r="B23" i="3"/>
  <c r="B19" i="3"/>
  <c r="B18" i="3"/>
  <c r="B17" i="3"/>
  <c r="B16" i="3"/>
  <c r="B15" i="3"/>
  <c r="B14" i="3"/>
  <c r="B13" i="3"/>
  <c r="B12" i="3"/>
  <c r="B11" i="3"/>
  <c r="B10" i="3"/>
  <c r="C39" i="3"/>
  <c r="C34" i="3"/>
  <c r="C33" i="3"/>
  <c r="C32" i="3"/>
  <c r="C31" i="3"/>
  <c r="C30" i="3"/>
  <c r="C29" i="3"/>
  <c r="C28" i="3"/>
  <c r="C27" i="3"/>
  <c r="C26" i="3"/>
  <c r="C23" i="3"/>
  <c r="C19" i="3"/>
  <c r="C18" i="3"/>
  <c r="C17" i="3"/>
  <c r="C16" i="3"/>
  <c r="C15" i="3"/>
  <c r="C14" i="3"/>
  <c r="C13" i="3"/>
  <c r="C12" i="3"/>
  <c r="C11" i="3"/>
  <c r="C10" i="3"/>
  <c r="X50" i="13"/>
  <c r="D59" i="3" l="1"/>
  <c r="C59" i="3"/>
  <c r="B59" i="3"/>
  <c r="D51" i="3"/>
  <c r="C51" i="3"/>
  <c r="B51" i="3"/>
  <c r="D36" i="3"/>
  <c r="C36" i="3"/>
  <c r="D20" i="3"/>
  <c r="C20" i="3"/>
  <c r="B20" i="3" l="1"/>
  <c r="B36" i="3"/>
</calcChain>
</file>

<file path=xl/sharedStrings.xml><?xml version="1.0" encoding="utf-8"?>
<sst xmlns="http://schemas.openxmlformats.org/spreadsheetml/2006/main" count="362" uniqueCount="169">
  <si>
    <t>Camp</t>
  </si>
  <si>
    <t>Class/Workshop</t>
  </si>
  <si>
    <t>Exhibit - Temporary</t>
  </si>
  <si>
    <t>Exhibit - Permanent</t>
  </si>
  <si>
    <t>Fair/Festival</t>
  </si>
  <si>
    <t>Performance/Presentation</t>
  </si>
  <si>
    <t>Residency</t>
  </si>
  <si>
    <t>Tour</t>
  </si>
  <si>
    <t>Rehearsal</t>
  </si>
  <si>
    <t>Other</t>
  </si>
  <si>
    <t>Number of Events (In-Person)</t>
  </si>
  <si>
    <t>Number of Events (Virtual)</t>
  </si>
  <si>
    <t>Attendance (In-person)</t>
  </si>
  <si>
    <t>Attendance (Virtual)</t>
  </si>
  <si>
    <t>Other Revenues</t>
  </si>
  <si>
    <t>Fundraising expenses</t>
  </si>
  <si>
    <t>Program/Artistic expenses</t>
  </si>
  <si>
    <t>Management/Admin expenses</t>
  </si>
  <si>
    <t>Marketing expenses</t>
  </si>
  <si>
    <t>Other Expenses</t>
  </si>
  <si>
    <t>Notes: Please include any notes you may have regarding events, attendance, or financial figures.</t>
  </si>
  <si>
    <t>Revenues</t>
  </si>
  <si>
    <t>Expenses</t>
  </si>
  <si>
    <t>Total Expenses</t>
  </si>
  <si>
    <t>Total Revenues</t>
  </si>
  <si>
    <t>Individual Contributions</t>
  </si>
  <si>
    <t>Membership Fees</t>
  </si>
  <si>
    <t>Anita N. Martinez Ballet Folklorico</t>
  </si>
  <si>
    <t>Big Thought</t>
  </si>
  <si>
    <t>Bishop Arts Theatre Center</t>
  </si>
  <si>
    <t>Children's Chorus of Greater Dallas</t>
  </si>
  <si>
    <t>Creative Arts Center of Dallas</t>
  </si>
  <si>
    <t>Dallas Black Dance Theatre</t>
  </si>
  <si>
    <t>Dallas Chamber Symphony</t>
  </si>
  <si>
    <t>Dallas Children's Theater</t>
  </si>
  <si>
    <t>Dallas County Heritage Society</t>
  </si>
  <si>
    <t>Dallas Holocaust and Human Rights Museum</t>
  </si>
  <si>
    <t>Dallas Museum of Art</t>
  </si>
  <si>
    <t>Dallas Theater Center</t>
  </si>
  <si>
    <t>Greater Dallas Youth Orchestra</t>
  </si>
  <si>
    <t>Junior Players</t>
  </si>
  <si>
    <t>Lone Star Wind Orchestra</t>
  </si>
  <si>
    <t>Perot Museum of Nature and Science</t>
  </si>
  <si>
    <t>Sammons Center for the Arts</t>
  </si>
  <si>
    <t>Shakespeare Dallas</t>
  </si>
  <si>
    <t>Teatro Dallas</t>
  </si>
  <si>
    <t>Texas Winds Musical Outreach, Inc.</t>
  </si>
  <si>
    <t>The Dallas Opera</t>
  </si>
  <si>
    <t>The Writer's Garret</t>
  </si>
  <si>
    <t>Undermain Theatre</t>
  </si>
  <si>
    <t>USA Film Festival</t>
  </si>
  <si>
    <t>Row Labels</t>
  </si>
  <si>
    <t>NEW APPLICANT</t>
  </si>
  <si>
    <t>City FY 2021-22
(October 1, 2021 - September 30, 2022)</t>
  </si>
  <si>
    <t>Total Virtual Events</t>
  </si>
  <si>
    <t>Total Virtual Attendance</t>
  </si>
  <si>
    <t>Dallas Historical Society</t>
  </si>
  <si>
    <t>Fine Arts Chamber Players</t>
  </si>
  <si>
    <t>Last  Fiscal Year</t>
  </si>
  <si>
    <t>Organization's FY 2021-22
Last fiscal year</t>
  </si>
  <si>
    <t>FY 2023-24
Next fiscal year</t>
  </si>
  <si>
    <t>Organization's FY 2022-23
Current fiscal year</t>
  </si>
  <si>
    <t>City FY 2023-24
(October 1, 2023 - September 30, 2024)</t>
  </si>
  <si>
    <t>In-Person</t>
  </si>
  <si>
    <t>Virtual</t>
  </si>
  <si>
    <t>Total Sum of Total # of Services</t>
  </si>
  <si>
    <t>Total Sum of Total Participants</t>
  </si>
  <si>
    <t>Sum of Total # of Services</t>
  </si>
  <si>
    <t>Sum of Total Participants</t>
  </si>
  <si>
    <t>Avant Chamber Ballet</t>
  </si>
  <si>
    <t>Cara Mía Theatre Co.</t>
  </si>
  <si>
    <t>Color Me Empowered</t>
  </si>
  <si>
    <t>Community Arts</t>
  </si>
  <si>
    <t>Cry Havoc Theater Company</t>
  </si>
  <si>
    <t>Deep Vellum</t>
  </si>
  <si>
    <t>Foundation for African American Art</t>
  </si>
  <si>
    <t>LCC</t>
  </si>
  <si>
    <t>MAJESTIC THEATRE</t>
  </si>
  <si>
    <t>Moody Performance Hall</t>
  </si>
  <si>
    <t>OCCC</t>
  </si>
  <si>
    <t>Orchestra of New Spain</t>
  </si>
  <si>
    <t>Pegasus Musical Society</t>
  </si>
  <si>
    <t>SDCC</t>
  </si>
  <si>
    <t>Teatro Hispano De Dallas</t>
  </si>
  <si>
    <t>The Flame Foundation</t>
  </si>
  <si>
    <t>The Women's Chorus of Dallas</t>
  </si>
  <si>
    <t>Theatre Three, Inc.</t>
  </si>
  <si>
    <t>TITAS/DANCE UNBOUND</t>
  </si>
  <si>
    <t>Turtle Creek Chorale, Inc.</t>
  </si>
  <si>
    <t>Uptown Players</t>
  </si>
  <si>
    <t>USA FILM FESTIVAL</t>
  </si>
  <si>
    <t xml:space="preserve">Current Fiscal Year </t>
  </si>
  <si>
    <t>Next Fiscal Year</t>
  </si>
  <si>
    <t>Artstillery</t>
  </si>
  <si>
    <t>Dallas Center for Photography</t>
  </si>
  <si>
    <t>Deep Vellum Publishing</t>
  </si>
  <si>
    <t>Kitchen Dog Theater Company</t>
  </si>
  <si>
    <t>Second Thought Theatre</t>
  </si>
  <si>
    <t>Soul Rep Theatre Company</t>
  </si>
  <si>
    <t>The Bandan Koro Experience</t>
  </si>
  <si>
    <t>The Bruce Wood Dance Co., Inc. | Bruce Wood Dance | BWD</t>
  </si>
  <si>
    <t>The Shakespeare Festival of Dallas</t>
  </si>
  <si>
    <t>The Sixth Floor Museum at Dealey Plaza</t>
  </si>
  <si>
    <t>Verdigris Ensemble</t>
  </si>
  <si>
    <t>Name</t>
  </si>
  <si>
    <t># Of Services - In-person Camp</t>
  </si>
  <si>
    <t># Of Services - In-person Class/workshop</t>
  </si>
  <si>
    <t># Of Services - In-person Exhibit - Permanent</t>
  </si>
  <si>
    <t># Of Services - In-person Exhibit - Temporary</t>
  </si>
  <si>
    <t># Of Services - In-person Fair/festival</t>
  </si>
  <si>
    <t># Of Services - In-person Performance/presentation</t>
  </si>
  <si>
    <t># Of Services - In-person Residency</t>
  </si>
  <si>
    <t># Of Services - In-person Tour</t>
  </si>
  <si>
    <t># Of Services - In-person Rehearsal</t>
  </si>
  <si>
    <t># Of Services - In-person Other</t>
  </si>
  <si>
    <t># Of Services - T O T A L In-person</t>
  </si>
  <si>
    <t>Est -  Attendance - In-person Camp</t>
  </si>
  <si>
    <t>Est -  Attendance - In-person Class/workshop</t>
  </si>
  <si>
    <t>Est -  Attendance - In-person Exhibit - Permanent</t>
  </si>
  <si>
    <t>Est -  Attendance - In-person Exhibit - Temporary</t>
  </si>
  <si>
    <t>Est -  Attendance - In-person Fair/festival</t>
  </si>
  <si>
    <t>Est -  Attendance - In-person Performance/presentation</t>
  </si>
  <si>
    <t>Est -  Attendance - In-person Residency</t>
  </si>
  <si>
    <t>Est -  Attendance - In-person Tour</t>
  </si>
  <si>
    <t>Est -  Attendance - In-person Rehearsal</t>
  </si>
  <si>
    <t>Est -  Attendance - In-person Other</t>
  </si>
  <si>
    <t>Est -  Attendance - T O T A L In-person</t>
  </si>
  <si>
    <t># Of Services - Virtual (any Type Of Programming)</t>
  </si>
  <si>
    <t># Of Attendees - Virtual (any Type Of Programming)</t>
  </si>
  <si>
    <t>F Y 2022-23 C O P App - Name</t>
  </si>
  <si>
    <t>F Y 2022-23 C O P App - Id</t>
  </si>
  <si>
    <t>Anita N. MartÃ­nez Ballet Folklorico</t>
  </si>
  <si>
    <t>The Black Academy of Arts and Letters Inc.</t>
  </si>
  <si>
    <t>Cara MÃ­a Theatre Co.</t>
  </si>
  <si>
    <t>Dallas Black Dance Theatre, Inc.</t>
  </si>
  <si>
    <t>Dallas County Heritage Society (dba Dallas Heritage Village)</t>
  </si>
  <si>
    <t>Dallas Wind Symphony dba Dallas Winds</t>
  </si>
  <si>
    <t>Premier Lone Star Wind Orchestra</t>
  </si>
  <si>
    <t>Pegasus Musical Society dba Orchestra of New Spain</t>
  </si>
  <si>
    <t>The Bruce Wood Dance Co., Inc.| Bruce Wood Dance | BWD</t>
  </si>
  <si>
    <t>Theatre Three Inc</t>
  </si>
  <si>
    <t>Texas International Theatrical Arts Society (DBA: TITAS/DANCE UNBOUND)</t>
  </si>
  <si>
    <t>Corporate, Government, or Foundation Contributions</t>
  </si>
  <si>
    <t>Fundraisers/Special Events</t>
  </si>
  <si>
    <t>Earned Revenue: Virtual Events</t>
  </si>
  <si>
    <r>
      <t>Earned Revenue: In-Person Events (</t>
    </r>
    <r>
      <rPr>
        <i/>
        <sz val="11"/>
        <color theme="1"/>
        <rFont val="Calibri"/>
        <family val="2"/>
        <scheme val="minor"/>
      </rPr>
      <t>ticket sales, etc.</t>
    </r>
    <r>
      <rPr>
        <sz val="11"/>
        <color theme="1"/>
        <rFont val="Calibri"/>
        <family val="2"/>
        <scheme val="minor"/>
      </rPr>
      <t>)</t>
    </r>
  </si>
  <si>
    <t>N/A</t>
  </si>
  <si>
    <t>Applicant Forecast
Please provide your best estimate for scope of services in 2023 - 2024.</t>
  </si>
  <si>
    <t>In-Person Sum of Total Participants</t>
  </si>
  <si>
    <t>In-Person Sum of Total # of Services</t>
  </si>
  <si>
    <t>Virtual Sum of Total Participants</t>
  </si>
  <si>
    <t>Virtual Sum of Total # of Services</t>
  </si>
  <si>
    <t>Column Number</t>
  </si>
  <si>
    <t>Participants</t>
  </si>
  <si>
    <t>Services</t>
  </si>
  <si>
    <t>Dallas Winds</t>
  </si>
  <si>
    <t>Org Name</t>
  </si>
  <si>
    <t>Dallas Symphony Association, Inc. | Children's Chorus of Greater Dallas</t>
  </si>
  <si>
    <t>The Black Academy of Arts and Letters, Inc.</t>
  </si>
  <si>
    <t>Data below reflects estimates submitted in organization's COP 2022 - 2023 application. 
(If not auto-populated, please provide.)</t>
  </si>
  <si>
    <t>Data below reflects actuals submitted in Monthly Reports from 2021 - 2022.
(If not auto-populated, please provide.)</t>
  </si>
  <si>
    <t>FY 2023-24 COP Organization Projection Matrix</t>
  </si>
  <si>
    <r>
      <rPr>
        <b/>
        <sz val="14"/>
        <color theme="1"/>
        <rFont val="Calibri"/>
        <family val="2"/>
        <scheme val="minor"/>
      </rPr>
      <t>3. Organization Financial Summaries</t>
    </r>
    <r>
      <rPr>
        <sz val="11"/>
        <color theme="1"/>
        <rFont val="Calibri"/>
        <family val="2"/>
        <scheme val="minor"/>
      </rPr>
      <t xml:space="preserve">
Please calculate figures based on your organziation's fiscal year.</t>
    </r>
  </si>
  <si>
    <t>Total In-Person Events</t>
  </si>
  <si>
    <t>Total In-Person Attendance</t>
  </si>
  <si>
    <r>
      <t xml:space="preserve">Complete steps 1-3. All entries will be in green cells. </t>
    </r>
    <r>
      <rPr>
        <b/>
        <sz val="14"/>
        <color rgb="FFFF0000"/>
        <rFont val="Calibri"/>
        <family val="2"/>
        <scheme val="minor"/>
      </rPr>
      <t>Do not change blue or white cells.</t>
    </r>
  </si>
  <si>
    <t>1. Select "New Applicant" or your organization's name if you have received COP funding in the past 2 years.</t>
  </si>
  <si>
    <r>
      <rPr>
        <b/>
        <sz val="14"/>
        <color theme="1"/>
        <rFont val="Calibri"/>
        <family val="2"/>
        <scheme val="minor"/>
      </rPr>
      <t>2. Organization Events and Attendance Summaries</t>
    </r>
    <r>
      <rPr>
        <sz val="11"/>
        <color theme="1"/>
        <rFont val="Calibri"/>
        <family val="2"/>
        <scheme val="minor"/>
      </rPr>
      <t xml:space="preserve">
Below, you will record and project figures for number of events and attendance separated by in person and virtual events.
Events and attendance figures should be based on the City of Dallas fiscal year.
</t>
    </r>
    <r>
      <rPr>
        <b/>
        <sz val="11"/>
        <color theme="1"/>
        <rFont val="Calibri"/>
        <family val="2"/>
        <scheme val="minor"/>
      </rPr>
      <t>RETURNING APPLICANTS</t>
    </r>
    <r>
      <rPr>
        <sz val="11"/>
        <color theme="1"/>
        <rFont val="Calibri"/>
        <family val="2"/>
        <scheme val="minor"/>
      </rPr>
      <t xml:space="preserve">: If you are an organization that was funded through COP during FY 2021-22 and/or FY 2022-23, events and attendance figures should </t>
    </r>
    <r>
      <rPr>
        <b/>
        <sz val="11"/>
        <color theme="1"/>
        <rFont val="Calibri"/>
        <family val="2"/>
        <scheme val="minor"/>
      </rPr>
      <t>auto-populate</t>
    </r>
    <r>
      <rPr>
        <sz val="11"/>
        <color theme="1"/>
        <rFont val="Calibri"/>
        <family val="2"/>
        <scheme val="minor"/>
      </rPr>
      <t xml:space="preserve">. Please review and make any necessary revisions. Then, add your estimates for FY 2023-2024 in the "Next Fiscal Year" column.
</t>
    </r>
    <r>
      <rPr>
        <b/>
        <sz val="11"/>
        <color theme="1"/>
        <rFont val="Calibri"/>
        <family val="2"/>
        <scheme val="minor"/>
      </rPr>
      <t>NEW APPLICANTS</t>
    </r>
    <r>
      <rPr>
        <sz val="11"/>
        <color theme="1"/>
        <rFont val="Calibri"/>
        <family val="2"/>
        <scheme val="minor"/>
      </rPr>
      <t>: Please fill in estimates for all sections, based on your historical and current activities.</t>
    </r>
  </si>
  <si>
    <t>City FY 2022-23
(October 1, 2022 - September 30,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</si>
</sst>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1" x14ac:knownFonts="1">
    <font>
      <sz val="11"/>
      <color theme="1"/>
      <name val="Calibri"/>
      <family val="2"/>
      <scheme val="minor"/>
    </font>
    <font>
      <b/>
      <sz val="11"/>
      <color theme="1"/>
      <name val="Calibri"/>
      <family val="2"/>
      <scheme val="minor"/>
    </font>
    <font>
      <sz val="11"/>
      <color theme="1"/>
      <name val="Calibri"/>
      <family val="2"/>
      <scheme val="minor"/>
    </font>
    <font>
      <b/>
      <sz val="14"/>
      <color theme="1"/>
      <name val="Calibri"/>
      <family val="2"/>
      <scheme val="minor"/>
    </font>
    <font>
      <b/>
      <sz val="24"/>
      <color theme="1"/>
      <name val="Calibri"/>
      <family val="2"/>
      <scheme val="minor"/>
    </font>
    <font>
      <sz val="11"/>
      <color theme="0"/>
      <name val="Calibri"/>
      <family val="2"/>
      <scheme val="minor"/>
    </font>
    <font>
      <i/>
      <sz val="11"/>
      <color theme="1"/>
      <name val="Calibri"/>
      <family val="2"/>
      <scheme val="minor"/>
    </font>
    <font>
      <b/>
      <sz val="16"/>
      <color theme="1"/>
      <name val="Calibri"/>
      <family val="2"/>
      <scheme val="minor"/>
    </font>
    <font>
      <b/>
      <sz val="11"/>
      <name val="Calibri"/>
      <family val="2"/>
      <scheme val="minor"/>
    </font>
    <font>
      <sz val="11"/>
      <name val="Calibri"/>
      <family val="2"/>
      <scheme val="minor"/>
    </font>
    <font>
      <b/>
      <sz val="14"/>
      <color rgb="FFFF0000"/>
      <name val="Calibri"/>
      <family val="2"/>
      <scheme val="minor"/>
    </font>
  </fonts>
  <fills count="11">
    <fill>
      <patternFill patternType="none"/>
    </fill>
    <fill>
      <patternFill patternType="gray125"/>
    </fill>
    <fill>
      <patternFill patternType="solid">
        <fgColor theme="9" tint="0.59999389629810485"/>
        <bgColor indexed="64"/>
      </patternFill>
    </fill>
    <fill>
      <patternFill patternType="solid">
        <fgColor theme="4" tint="0.79998168889431442"/>
        <bgColor indexed="64"/>
      </patternFill>
    </fill>
    <fill>
      <patternFill patternType="solid">
        <fgColor theme="1" tint="0.499984740745262"/>
        <bgColor indexed="64"/>
      </patternFill>
    </fill>
    <fill>
      <patternFill patternType="solid">
        <fgColor rgb="FFFFC000"/>
        <bgColor indexed="64"/>
      </patternFill>
    </fill>
    <fill>
      <patternFill patternType="solid">
        <fgColor rgb="FFC6E0B4"/>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1"/>
        <bgColor indexed="64"/>
      </patternFill>
    </fill>
    <fill>
      <patternFill patternType="solid">
        <fgColor theme="5" tint="0.79998168889431442"/>
        <bgColor indexed="64"/>
      </patternFill>
    </fill>
  </fills>
  <borders count="22">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xf numFmtId="43" fontId="2" fillId="0" borderId="0" applyFont="0" applyFill="0" applyBorder="0" applyAlignment="0" applyProtection="0"/>
  </cellStyleXfs>
  <cellXfs count="52">
    <xf numFmtId="0" fontId="0" fillId="0" borderId="0" xfId="0"/>
    <xf numFmtId="0" fontId="0" fillId="0" borderId="0" xfId="0" applyAlignment="1">
      <alignment horizontal="center" vertical="top"/>
    </xf>
    <xf numFmtId="0" fontId="0" fillId="0" borderId="4" xfId="0" applyBorder="1"/>
    <xf numFmtId="0" fontId="1" fillId="0" borderId="11" xfId="0" applyFont="1" applyBorder="1" applyAlignment="1">
      <alignment wrapText="1"/>
    </xf>
    <xf numFmtId="0" fontId="1" fillId="0" borderId="4" xfId="0" applyFont="1" applyBorder="1"/>
    <xf numFmtId="0" fontId="0" fillId="0" borderId="5" xfId="0" applyBorder="1"/>
    <xf numFmtId="0" fontId="0" fillId="0" borderId="8" xfId="0" applyBorder="1"/>
    <xf numFmtId="0" fontId="0" fillId="0" borderId="9" xfId="0" applyBorder="1"/>
    <xf numFmtId="0" fontId="0" fillId="0" borderId="6" xfId="0" applyBorder="1"/>
    <xf numFmtId="0" fontId="0" fillId="4" borderId="0" xfId="0" applyFill="1"/>
    <xf numFmtId="0" fontId="0" fillId="0" borderId="0" xfId="0" applyAlignment="1">
      <alignment wrapText="1"/>
    </xf>
    <xf numFmtId="0" fontId="0" fillId="5" borderId="0" xfId="0" applyFill="1" applyAlignment="1">
      <alignment wrapText="1"/>
    </xf>
    <xf numFmtId="164" fontId="0" fillId="0" borderId="0" xfId="1" applyNumberFormat="1" applyFont="1" applyAlignment="1">
      <alignment horizontal="center" vertical="top"/>
    </xf>
    <xf numFmtId="164" fontId="1" fillId="0" borderId="0" xfId="1" applyNumberFormat="1" applyFont="1" applyAlignment="1">
      <alignment horizontal="center"/>
    </xf>
    <xf numFmtId="164" fontId="1" fillId="0" borderId="0" xfId="1" applyNumberFormat="1" applyFont="1" applyAlignment="1">
      <alignment horizontal="center" wrapText="1"/>
    </xf>
    <xf numFmtId="164" fontId="0" fillId="0" borderId="0" xfId="1" applyNumberFormat="1" applyFont="1" applyAlignment="1">
      <alignment horizontal="center" wrapText="1"/>
    </xf>
    <xf numFmtId="164" fontId="0" fillId="0" borderId="0" xfId="1" applyNumberFormat="1" applyFont="1"/>
    <xf numFmtId="164" fontId="0" fillId="3" borderId="2" xfId="1" applyNumberFormat="1" applyFont="1" applyFill="1" applyBorder="1"/>
    <xf numFmtId="164" fontId="0" fillId="2" borderId="2" xfId="1" applyNumberFormat="1" applyFont="1" applyFill="1" applyBorder="1" applyProtection="1">
      <protection locked="0"/>
    </xf>
    <xf numFmtId="164" fontId="0" fillId="0" borderId="0" xfId="1" applyNumberFormat="1" applyFont="1" applyBorder="1" applyAlignment="1" applyProtection="1">
      <alignment horizontal="right" wrapText="1"/>
    </xf>
    <xf numFmtId="164" fontId="0" fillId="2" borderId="2" xfId="1" applyNumberFormat="1" applyFont="1" applyFill="1" applyBorder="1" applyAlignment="1" applyProtection="1">
      <alignment horizontal="right" wrapText="1"/>
      <protection locked="0"/>
    </xf>
    <xf numFmtId="164" fontId="0" fillId="3" borderId="1" xfId="1" applyNumberFormat="1" applyFont="1" applyFill="1" applyBorder="1" applyProtection="1"/>
    <xf numFmtId="164" fontId="0" fillId="3" borderId="7" xfId="1" applyNumberFormat="1" applyFont="1" applyFill="1" applyBorder="1" applyAlignment="1" applyProtection="1">
      <alignment horizontal="right" wrapText="1"/>
    </xf>
    <xf numFmtId="164" fontId="0" fillId="4" borderId="0" xfId="1" applyNumberFormat="1" applyFont="1" applyFill="1"/>
    <xf numFmtId="164" fontId="0" fillId="2" borderId="3" xfId="1" applyNumberFormat="1" applyFont="1" applyFill="1" applyBorder="1" applyProtection="1">
      <protection locked="0"/>
    </xf>
    <xf numFmtId="0" fontId="7" fillId="6" borderId="14" xfId="0" applyFont="1" applyFill="1" applyBorder="1"/>
    <xf numFmtId="0" fontId="0" fillId="7" borderId="0" xfId="0" applyFill="1"/>
    <xf numFmtId="0" fontId="0" fillId="7" borderId="0" xfId="0" applyFill="1" applyAlignment="1">
      <alignment wrapText="1"/>
    </xf>
    <xf numFmtId="0" fontId="5" fillId="9" borderId="0" xfId="0" applyFont="1" applyFill="1"/>
    <xf numFmtId="0" fontId="5" fillId="9" borderId="0" xfId="0" applyFont="1" applyFill="1" applyAlignment="1">
      <alignment horizontal="center"/>
    </xf>
    <xf numFmtId="0" fontId="0" fillId="10" borderId="0" xfId="0" applyFill="1" applyAlignment="1">
      <alignment wrapText="1"/>
    </xf>
    <xf numFmtId="0" fontId="0" fillId="10" borderId="0" xfId="0" applyFill="1"/>
    <xf numFmtId="164" fontId="0" fillId="6" borderId="2" xfId="1" applyNumberFormat="1" applyFont="1" applyFill="1" applyBorder="1"/>
    <xf numFmtId="164" fontId="0" fillId="6" borderId="10" xfId="1" applyNumberFormat="1" applyFont="1" applyFill="1" applyBorder="1"/>
    <xf numFmtId="164" fontId="8" fillId="0" borderId="0" xfId="1" applyNumberFormat="1" applyFont="1" applyAlignment="1">
      <alignment horizontal="center"/>
    </xf>
    <xf numFmtId="164" fontId="8" fillId="0" borderId="0" xfId="1" applyNumberFormat="1" applyFont="1" applyAlignment="1">
      <alignment horizontal="center" wrapText="1"/>
    </xf>
    <xf numFmtId="164" fontId="9" fillId="0" borderId="0" xfId="1" applyNumberFormat="1" applyFont="1" applyAlignment="1">
      <alignment horizontal="center" wrapText="1"/>
    </xf>
    <xf numFmtId="164" fontId="0" fillId="2" borderId="2" xfId="1" applyNumberFormat="1" applyFont="1" applyFill="1" applyBorder="1"/>
    <xf numFmtId="164" fontId="0" fillId="3" borderId="21" xfId="1" applyNumberFormat="1" applyFont="1" applyFill="1" applyBorder="1"/>
    <xf numFmtId="0" fontId="0" fillId="2" borderId="11" xfId="0" applyFill="1" applyBorder="1" applyAlignment="1" applyProtection="1">
      <alignment horizontal="left" vertical="top"/>
      <protection locked="0"/>
    </xf>
    <xf numFmtId="0" fontId="0" fillId="2" borderId="12" xfId="0" applyFill="1" applyBorder="1" applyAlignment="1" applyProtection="1">
      <alignment horizontal="left" vertical="top"/>
      <protection locked="0"/>
    </xf>
    <xf numFmtId="0" fontId="0" fillId="2" borderId="13" xfId="0" applyFill="1" applyBorder="1" applyAlignment="1" applyProtection="1">
      <alignment horizontal="left" vertical="top"/>
      <protection locked="0"/>
    </xf>
    <xf numFmtId="0" fontId="0" fillId="7" borderId="15" xfId="0" applyFill="1" applyBorder="1" applyAlignment="1">
      <alignment horizontal="left" vertical="center" wrapText="1"/>
    </xf>
    <xf numFmtId="0" fontId="0" fillId="7" borderId="16" xfId="0" applyFill="1" applyBorder="1" applyAlignment="1">
      <alignment horizontal="left" vertical="center" wrapText="1"/>
    </xf>
    <xf numFmtId="0" fontId="0" fillId="7" borderId="17" xfId="0" applyFill="1" applyBorder="1" applyAlignment="1">
      <alignment horizontal="left" vertical="center" wrapText="1"/>
    </xf>
    <xf numFmtId="0" fontId="4" fillId="0" borderId="0" xfId="0" applyFont="1" applyAlignment="1">
      <alignment horizontal="center" vertical="top"/>
    </xf>
    <xf numFmtId="0" fontId="3" fillId="0" borderId="0" xfId="0" applyFont="1" applyAlignment="1">
      <alignment horizontal="left" vertical="center"/>
    </xf>
    <xf numFmtId="0" fontId="3" fillId="7" borderId="18" xfId="0" applyFont="1" applyFill="1" applyBorder="1" applyAlignment="1">
      <alignment horizontal="left"/>
    </xf>
    <xf numFmtId="0" fontId="3" fillId="7" borderId="19" xfId="0" applyFont="1" applyFill="1" applyBorder="1" applyAlignment="1">
      <alignment horizontal="left"/>
    </xf>
    <xf numFmtId="0" fontId="3" fillId="7" borderId="20" xfId="0" applyFont="1" applyFill="1" applyBorder="1" applyAlignment="1">
      <alignment horizontal="left"/>
    </xf>
    <xf numFmtId="0" fontId="0" fillId="3" borderId="0" xfId="0" applyFill="1" applyAlignment="1">
      <alignment horizontal="center" wrapText="1"/>
    </xf>
    <xf numFmtId="0" fontId="0" fillId="8" borderId="0" xfId="0" applyFill="1" applyAlignment="1">
      <alignment horizontal="center" wrapText="1"/>
    </xf>
  </cellXfs>
  <cellStyles count="2">
    <cellStyle name="Comma" xfId="1" builtinId="3"/>
    <cellStyle name="Normal" xfId="0" builtinId="0"/>
  </cellStyles>
  <dxfs count="0"/>
  <tableStyles count="0" defaultTableStyle="TableStyleMedium2" defaultPivotStyle="PivotStyleLight16"/>
  <colors>
    <mruColors>
      <color rgb="FFC6E0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BD16D-FD92-430D-8754-0F9F1A6A97CA}">
  <dimension ref="A1:E59"/>
  <sheetViews>
    <sheetView tabSelected="1" workbookViewId="0">
      <selection activeCell="D8" sqref="D8"/>
    </sheetView>
  </sheetViews>
  <sheetFormatPr defaultColWidth="9.21875" defaultRowHeight="14.4" x14ac:dyDescent="0.3"/>
  <cols>
    <col min="1" max="1" width="45" style="9" bestFit="1" customWidth="1"/>
    <col min="2" max="2" width="38.44140625" style="23" customWidth="1"/>
    <col min="3" max="3" width="40.77734375" style="23" customWidth="1"/>
    <col min="4" max="4" width="39.109375" style="23" customWidth="1"/>
    <col min="5" max="5" width="50.77734375" style="9" customWidth="1"/>
    <col min="6" max="16384" width="9.21875" style="9"/>
  </cols>
  <sheetData>
    <row r="1" spans="1:5" ht="31.2" x14ac:dyDescent="0.3">
      <c r="A1" s="45" t="s">
        <v>161</v>
      </c>
      <c r="B1" s="45"/>
      <c r="C1" s="45"/>
      <c r="D1" s="45"/>
      <c r="E1"/>
    </row>
    <row r="2" spans="1:5" ht="19.5" customHeight="1" thickBot="1" x14ac:dyDescent="0.35">
      <c r="A2" s="46" t="s">
        <v>165</v>
      </c>
      <c r="B2" s="46"/>
      <c r="C2" s="46"/>
      <c r="D2" s="46"/>
      <c r="E2"/>
    </row>
    <row r="3" spans="1:5" ht="21.6" thickBot="1" x14ac:dyDescent="0.45">
      <c r="A3" s="47" t="s">
        <v>166</v>
      </c>
      <c r="B3" s="48"/>
      <c r="C3" s="49"/>
      <c r="D3" s="25" t="s">
        <v>38</v>
      </c>
      <c r="E3"/>
    </row>
    <row r="4" spans="1:5" ht="15" thickBot="1" x14ac:dyDescent="0.35">
      <c r="A4" s="1"/>
      <c r="B4" s="12"/>
      <c r="C4" s="12"/>
      <c r="D4" s="12"/>
      <c r="E4"/>
    </row>
    <row r="5" spans="1:5" ht="92.4" customHeight="1" thickBot="1" x14ac:dyDescent="0.35">
      <c r="A5" s="42" t="s">
        <v>167</v>
      </c>
      <c r="B5" s="43"/>
      <c r="C5" s="43"/>
      <c r="D5" s="44"/>
      <c r="E5"/>
    </row>
    <row r="6" spans="1:5" ht="15" thickBot="1" x14ac:dyDescent="0.35">
      <c r="A6" s="2"/>
      <c r="B6" s="34" t="s">
        <v>58</v>
      </c>
      <c r="C6" s="13" t="s">
        <v>91</v>
      </c>
      <c r="D6" s="13" t="s">
        <v>92</v>
      </c>
      <c r="E6"/>
    </row>
    <row r="7" spans="1:5" ht="29.4" thickBot="1" x14ac:dyDescent="0.35">
      <c r="A7" s="2"/>
      <c r="B7" s="35" t="s">
        <v>53</v>
      </c>
      <c r="C7" s="14" t="s">
        <v>168</v>
      </c>
      <c r="D7" s="14" t="s">
        <v>62</v>
      </c>
      <c r="E7" s="3" t="s">
        <v>20</v>
      </c>
    </row>
    <row r="8" spans="1:5" ht="43.8" thickBot="1" x14ac:dyDescent="0.35">
      <c r="A8" s="2"/>
      <c r="B8" s="36" t="s">
        <v>160</v>
      </c>
      <c r="C8" s="15" t="s">
        <v>159</v>
      </c>
      <c r="D8" s="15" t="s">
        <v>147</v>
      </c>
      <c r="E8" s="3"/>
    </row>
    <row r="9" spans="1:5" x14ac:dyDescent="0.3">
      <c r="A9" s="4" t="s">
        <v>10</v>
      </c>
      <c r="B9" s="16"/>
      <c r="C9" s="16"/>
      <c r="D9" s="16"/>
      <c r="E9" s="39"/>
    </row>
    <row r="10" spans="1:5" x14ac:dyDescent="0.3">
      <c r="A10" s="2" t="s">
        <v>0</v>
      </c>
      <c r="B10" s="18">
        <f>VLOOKUP($D$3,'DNE_21-22 ACTUALS'!$A$1:$AA$63,3,FALSE)</f>
        <v>0</v>
      </c>
      <c r="C10" s="18">
        <f>VLOOKUP($D$3,'DNE_22-23 Scopes'!$A$1:$AA$56,2,FALSE)</f>
        <v>0</v>
      </c>
      <c r="D10" s="18">
        <v>0</v>
      </c>
      <c r="E10" s="40"/>
    </row>
    <row r="11" spans="1:5" x14ac:dyDescent="0.3">
      <c r="A11" s="2" t="s">
        <v>1</v>
      </c>
      <c r="B11" s="18">
        <f>VLOOKUP($D$3,'DNE_21-22 ACTUALS'!$A$1:$AA$63,5,FALSE)</f>
        <v>75</v>
      </c>
      <c r="C11" s="18">
        <f>VLOOKUP($D$3,'DNE_22-23 Scopes'!$A$1:$AA$56,3,FALSE)</f>
        <v>87</v>
      </c>
      <c r="D11" s="18">
        <v>0</v>
      </c>
      <c r="E11" s="40"/>
    </row>
    <row r="12" spans="1:5" x14ac:dyDescent="0.3">
      <c r="A12" s="2" t="s">
        <v>3</v>
      </c>
      <c r="B12" s="18">
        <f>VLOOKUP($D$3,'DNE_21-22 ACTUALS'!$A$1:$AA$63,7,FALSE)</f>
        <v>0</v>
      </c>
      <c r="C12" s="18">
        <f>VLOOKUP($D$3,'DNE_22-23 Scopes'!$A$1:$AA$56,4,FALSE)</f>
        <v>0</v>
      </c>
      <c r="D12" s="18">
        <v>0</v>
      </c>
      <c r="E12" s="40"/>
    </row>
    <row r="13" spans="1:5" x14ac:dyDescent="0.3">
      <c r="A13" s="2" t="s">
        <v>2</v>
      </c>
      <c r="B13" s="18">
        <f>VLOOKUP($D$3,'DNE_21-22 ACTUALS'!$A$1:$AA$63,9,FALSE)</f>
        <v>0</v>
      </c>
      <c r="C13" s="18">
        <f>VLOOKUP($D$3,'DNE_22-23 Scopes'!$A$1:$AA$56,5,FALSE)</f>
        <v>0</v>
      </c>
      <c r="D13" s="18">
        <v>0</v>
      </c>
      <c r="E13" s="40"/>
    </row>
    <row r="14" spans="1:5" x14ac:dyDescent="0.3">
      <c r="A14" s="2" t="s">
        <v>4</v>
      </c>
      <c r="B14" s="18">
        <f>VLOOKUP($D$3,'DNE_21-22 ACTUALS'!$A$1:$AA$63,11,FALSE)</f>
        <v>0</v>
      </c>
      <c r="C14" s="18">
        <f>VLOOKUP($D$3,'DNE_22-23 Scopes'!$A$1:$AA$56,6,FALSE)</f>
        <v>0</v>
      </c>
      <c r="D14" s="18">
        <v>0</v>
      </c>
      <c r="E14" s="40"/>
    </row>
    <row r="15" spans="1:5" x14ac:dyDescent="0.3">
      <c r="A15" s="2" t="s">
        <v>5</v>
      </c>
      <c r="B15" s="18">
        <f>VLOOKUP($D$3,'DNE_21-22 ACTUALS'!$A$1:$AA$63,15,FALSE)</f>
        <v>155</v>
      </c>
      <c r="C15" s="18">
        <f>VLOOKUP($D$3,'DNE_22-23 Scopes'!$A$1:$AA$56,7,FALSE)</f>
        <v>140</v>
      </c>
      <c r="D15" s="18">
        <v>0</v>
      </c>
      <c r="E15" s="40"/>
    </row>
    <row r="16" spans="1:5" x14ac:dyDescent="0.3">
      <c r="A16" s="2" t="s">
        <v>6</v>
      </c>
      <c r="B16" s="18">
        <f>VLOOKUP($D$3,'DNE_21-22 ACTUALS'!$A$1:$AA$63,19,FALSE)</f>
        <v>0</v>
      </c>
      <c r="C16" s="18">
        <f>VLOOKUP($D$3,'DNE_22-23 Scopes'!$A$1:$AA$56,8,FALSE)</f>
        <v>0</v>
      </c>
      <c r="D16" s="18">
        <v>0</v>
      </c>
      <c r="E16" s="40"/>
    </row>
    <row r="17" spans="1:5" x14ac:dyDescent="0.3">
      <c r="A17" s="2" t="s">
        <v>7</v>
      </c>
      <c r="B17" s="18">
        <f>VLOOKUP($D$3,'DNE_21-22 ACTUALS'!$A$1:$AA$63,21,FALSE)</f>
        <v>0</v>
      </c>
      <c r="C17" s="18">
        <f>VLOOKUP($D$3,'DNE_22-23 Scopes'!$A$1:$AA$56,9,FALSE)</f>
        <v>2</v>
      </c>
      <c r="D17" s="18">
        <v>0</v>
      </c>
      <c r="E17" s="40"/>
    </row>
    <row r="18" spans="1:5" x14ac:dyDescent="0.3">
      <c r="A18" s="2" t="s">
        <v>8</v>
      </c>
      <c r="B18" s="18">
        <f>VLOOKUP($D$3,'DNE_21-22 ACTUALS'!$A$1:$AA$63,17,FALSE)</f>
        <v>176</v>
      </c>
      <c r="C18" s="18">
        <f>VLOOKUP($D$3,'DNE_22-23 Scopes'!$A$1:$AA$56,10,FALSE)</f>
        <v>220</v>
      </c>
      <c r="D18" s="18"/>
      <c r="E18" s="40"/>
    </row>
    <row r="19" spans="1:5" x14ac:dyDescent="0.3">
      <c r="A19" s="2" t="s">
        <v>9</v>
      </c>
      <c r="B19" s="24">
        <f>VLOOKUP($D$3,'DNE_21-22 ACTUALS'!$A$1:$AA$63,13,FALSE)</f>
        <v>0</v>
      </c>
      <c r="C19" s="24">
        <f>VLOOKUP($D$3,'DNE_22-23 Scopes'!$A$1:$AA$56,11,FALSE)</f>
        <v>0</v>
      </c>
      <c r="D19" s="24">
        <v>0</v>
      </c>
      <c r="E19" s="40"/>
    </row>
    <row r="20" spans="1:5" x14ac:dyDescent="0.3">
      <c r="A20" s="6" t="s">
        <v>163</v>
      </c>
      <c r="B20" s="17">
        <f>SUM(B9:B19)</f>
        <v>406</v>
      </c>
      <c r="C20" s="17">
        <f>SUM(C9:C19)</f>
        <v>449</v>
      </c>
      <c r="D20" s="38">
        <f>SUM(D9:D19)</f>
        <v>0</v>
      </c>
      <c r="E20" s="40"/>
    </row>
    <row r="21" spans="1:5" x14ac:dyDescent="0.3">
      <c r="A21" s="2"/>
      <c r="B21" s="16"/>
      <c r="C21" s="16"/>
      <c r="D21" s="16"/>
      <c r="E21" s="40"/>
    </row>
    <row r="22" spans="1:5" x14ac:dyDescent="0.3">
      <c r="A22" s="4" t="s">
        <v>11</v>
      </c>
      <c r="B22" s="16"/>
      <c r="C22" s="16"/>
      <c r="D22" s="16"/>
      <c r="E22" s="40"/>
    </row>
    <row r="23" spans="1:5" x14ac:dyDescent="0.3">
      <c r="A23" s="6" t="s">
        <v>54</v>
      </c>
      <c r="B23" s="37">
        <f>VLOOKUP($D$3,'DNE_21-22 ACTUALS'!$A$1:$AA$63,25,FALSE)</f>
        <v>6</v>
      </c>
      <c r="C23" s="37">
        <f>VLOOKUP($D$3,'DNE_22-23 Scopes'!$A$1:$AA$56,24,FALSE)</f>
        <v>0</v>
      </c>
      <c r="D23" s="32">
        <v>0</v>
      </c>
      <c r="E23" s="40"/>
    </row>
    <row r="24" spans="1:5" x14ac:dyDescent="0.3">
      <c r="A24" s="2"/>
      <c r="B24" s="16"/>
      <c r="C24" s="16"/>
      <c r="D24" s="16"/>
      <c r="E24" s="40"/>
    </row>
    <row r="25" spans="1:5" x14ac:dyDescent="0.3">
      <c r="A25" s="4" t="s">
        <v>12</v>
      </c>
      <c r="B25" s="16"/>
      <c r="C25" s="16"/>
      <c r="D25" s="16"/>
      <c r="E25" s="40"/>
    </row>
    <row r="26" spans="1:5" x14ac:dyDescent="0.3">
      <c r="A26" s="2" t="s">
        <v>0</v>
      </c>
      <c r="B26" s="18">
        <f>VLOOKUP($D$3,'DNE_21-22 ACTUALS'!$A$1:$AA$63,2,FALSE)</f>
        <v>0</v>
      </c>
      <c r="C26" s="18">
        <f>VLOOKUP($D$3,'DNE_22-23 Scopes'!$A$1:$AA$56,13,FALSE)</f>
        <v>0</v>
      </c>
      <c r="D26" s="18">
        <v>0</v>
      </c>
      <c r="E26" s="40"/>
    </row>
    <row r="27" spans="1:5" x14ac:dyDescent="0.3">
      <c r="A27" s="2" t="s">
        <v>1</v>
      </c>
      <c r="B27" s="18">
        <f>VLOOKUP($D$3,'DNE_21-22 ACTUALS'!$A$1:$AA$63,4,FALSE)</f>
        <v>624</v>
      </c>
      <c r="C27" s="18">
        <f>VLOOKUP($D$3,'DNE_22-23 Scopes'!$A$1:$AA$56,14,FALSE)</f>
        <v>1360</v>
      </c>
      <c r="D27" s="18">
        <v>0</v>
      </c>
      <c r="E27" s="40"/>
    </row>
    <row r="28" spans="1:5" x14ac:dyDescent="0.3">
      <c r="A28" s="2" t="s">
        <v>3</v>
      </c>
      <c r="B28" s="18">
        <f>VLOOKUP($D$3,'DNE_21-22 ACTUALS'!$A$1:$AA$63,6,FALSE)</f>
        <v>0</v>
      </c>
      <c r="C28" s="18">
        <f>VLOOKUP($D$3,'DNE_22-23 Scopes'!$A$1:$AA$56,15,FALSE)</f>
        <v>0</v>
      </c>
      <c r="D28" s="18">
        <v>0</v>
      </c>
      <c r="E28" s="40"/>
    </row>
    <row r="29" spans="1:5" x14ac:dyDescent="0.3">
      <c r="A29" s="2" t="s">
        <v>2</v>
      </c>
      <c r="B29" s="18">
        <f>VLOOKUP($D$3,'DNE_21-22 ACTUALS'!$A$1:$AA$63,8,FALSE)</f>
        <v>0</v>
      </c>
      <c r="C29" s="18">
        <f>VLOOKUP($D$3,'DNE_22-23 Scopes'!$A$1:$AA$56,16,FALSE)</f>
        <v>0</v>
      </c>
      <c r="D29" s="18">
        <v>0</v>
      </c>
      <c r="E29" s="40"/>
    </row>
    <row r="30" spans="1:5" x14ac:dyDescent="0.3">
      <c r="A30" s="2" t="s">
        <v>4</v>
      </c>
      <c r="B30" s="18">
        <f>VLOOKUP($D$3,'DNE_21-22 ACTUALS'!$A$1:$AA$63,10,FALSE)</f>
        <v>0</v>
      </c>
      <c r="C30" s="18">
        <f>VLOOKUP($D$3,'DNE_22-23 Scopes'!$A$1:$AA$56,17,FALSE)</f>
        <v>0</v>
      </c>
      <c r="D30" s="18">
        <v>0</v>
      </c>
      <c r="E30" s="40"/>
    </row>
    <row r="31" spans="1:5" x14ac:dyDescent="0.3">
      <c r="A31" s="2" t="s">
        <v>5</v>
      </c>
      <c r="B31" s="18">
        <f>VLOOKUP($D$3,'DNE_21-22 ACTUALS'!$A$1:$AA$63,14,FALSE)</f>
        <v>53852</v>
      </c>
      <c r="C31" s="18">
        <f>VLOOKUP($D$3,'DNE_22-23 Scopes'!$A$1:$AA$56,18,FALSE)</f>
        <v>44265</v>
      </c>
      <c r="D31" s="18">
        <v>0</v>
      </c>
      <c r="E31" s="40"/>
    </row>
    <row r="32" spans="1:5" x14ac:dyDescent="0.3">
      <c r="A32" s="2" t="s">
        <v>6</v>
      </c>
      <c r="B32" s="18">
        <f>VLOOKUP($D$3,'DNE_21-22 ACTUALS'!$A$1:$AA$63,18,FALSE)</f>
        <v>0</v>
      </c>
      <c r="C32" s="18">
        <f>VLOOKUP($D$3,'DNE_22-23 Scopes'!$A$1:$AA$56,19,FALSE)</f>
        <v>0</v>
      </c>
      <c r="D32" s="18">
        <v>0</v>
      </c>
      <c r="E32" s="40"/>
    </row>
    <row r="33" spans="1:5" x14ac:dyDescent="0.3">
      <c r="A33" s="2" t="s">
        <v>7</v>
      </c>
      <c r="B33" s="18">
        <f>VLOOKUP($D$3,'DNE_21-22 ACTUALS'!$A$1:$AA$63,20,FALSE)</f>
        <v>0</v>
      </c>
      <c r="C33" s="18">
        <f>VLOOKUP($D$3,'DNE_22-23 Scopes'!$A$1:$AA$56,20,FALSE)</f>
        <v>30</v>
      </c>
      <c r="D33" s="18">
        <v>0</v>
      </c>
      <c r="E33" s="40"/>
    </row>
    <row r="34" spans="1:5" x14ac:dyDescent="0.3">
      <c r="A34" s="2" t="s">
        <v>8</v>
      </c>
      <c r="B34" s="18">
        <f>VLOOKUP($D$3,'DNE_21-22 ACTUALS'!$A$1:$AA$63,16,FALSE)</f>
        <v>1625</v>
      </c>
      <c r="C34" s="18">
        <f>VLOOKUP($D$3,'DNE_22-23 Scopes'!$A$1:$AA$56,21,FALSE)</f>
        <v>1050</v>
      </c>
      <c r="D34" s="18"/>
      <c r="E34" s="40"/>
    </row>
    <row r="35" spans="1:5" x14ac:dyDescent="0.3">
      <c r="A35" s="2" t="s">
        <v>9</v>
      </c>
      <c r="B35" s="18">
        <f>VLOOKUP($D$3,'DNE_21-22 ACTUALS'!$A$1:$AA$63,12,FALSE)</f>
        <v>0</v>
      </c>
      <c r="C35" s="18">
        <f>VLOOKUP($D$3,'DNE_22-23 Scopes'!$A$1:$AA$56,22,FALSE)</f>
        <v>0</v>
      </c>
      <c r="D35" s="18">
        <v>0</v>
      </c>
      <c r="E35" s="40"/>
    </row>
    <row r="36" spans="1:5" x14ac:dyDescent="0.3">
      <c r="A36" s="6" t="s">
        <v>164</v>
      </c>
      <c r="B36" s="17">
        <f>SUM(B26:B35)</f>
        <v>56101</v>
      </c>
      <c r="C36" s="17">
        <f>SUM(C26:C35)</f>
        <v>46705</v>
      </c>
      <c r="D36" s="17">
        <f>SUM(D26:D35)</f>
        <v>0</v>
      </c>
      <c r="E36" s="40"/>
    </row>
    <row r="37" spans="1:5" x14ac:dyDescent="0.3">
      <c r="A37" s="2"/>
      <c r="B37" s="16"/>
      <c r="C37" s="16"/>
      <c r="D37" s="16"/>
      <c r="E37" s="40"/>
    </row>
    <row r="38" spans="1:5" x14ac:dyDescent="0.3">
      <c r="A38" s="4" t="s">
        <v>13</v>
      </c>
      <c r="B38" s="16"/>
      <c r="C38" s="16"/>
      <c r="D38" s="16"/>
      <c r="E38" s="40"/>
    </row>
    <row r="39" spans="1:5" ht="15" thickBot="1" x14ac:dyDescent="0.35">
      <c r="A39" s="7" t="s">
        <v>55</v>
      </c>
      <c r="B39" s="37">
        <f>VLOOKUP($D$3,'DNE_21-22 ACTUALS'!$A$1:$AA$63,24,FALSE)</f>
        <v>174</v>
      </c>
      <c r="C39" s="37">
        <f>VLOOKUP($D$3,'DNE_22-23 Scopes'!$A$1:$AA$56,25,FALSE)</f>
        <v>0</v>
      </c>
      <c r="D39" s="33">
        <v>0</v>
      </c>
      <c r="E39" s="40"/>
    </row>
    <row r="40" spans="1:5" ht="15" thickBot="1" x14ac:dyDescent="0.35">
      <c r="A40"/>
      <c r="B40" s="16"/>
      <c r="C40" s="16"/>
      <c r="D40" s="16"/>
      <c r="E40" s="40"/>
    </row>
    <row r="41" spans="1:5" ht="65.25" customHeight="1" thickBot="1" x14ac:dyDescent="0.35">
      <c r="A41" s="42" t="s">
        <v>162</v>
      </c>
      <c r="B41" s="43"/>
      <c r="C41" s="43"/>
      <c r="D41" s="44"/>
      <c r="E41" s="40"/>
    </row>
    <row r="42" spans="1:5" ht="28.8" x14ac:dyDescent="0.3">
      <c r="A42" s="2"/>
      <c r="B42" s="14" t="s">
        <v>59</v>
      </c>
      <c r="C42" s="14" t="s">
        <v>61</v>
      </c>
      <c r="D42" s="14" t="s">
        <v>60</v>
      </c>
      <c r="E42" s="40"/>
    </row>
    <row r="43" spans="1:5" x14ac:dyDescent="0.3">
      <c r="A43" s="4" t="s">
        <v>21</v>
      </c>
      <c r="B43" s="19"/>
      <c r="C43" s="19"/>
      <c r="D43" s="19"/>
      <c r="E43" s="40"/>
    </row>
    <row r="44" spans="1:5" x14ac:dyDescent="0.3">
      <c r="A44" s="2" t="s">
        <v>25</v>
      </c>
      <c r="B44" s="20">
        <v>0</v>
      </c>
      <c r="C44" s="20">
        <v>0</v>
      </c>
      <c r="D44" s="20">
        <v>0</v>
      </c>
      <c r="E44" s="40"/>
    </row>
    <row r="45" spans="1:5" x14ac:dyDescent="0.3">
      <c r="A45" s="2" t="s">
        <v>26</v>
      </c>
      <c r="B45" s="20">
        <v>0</v>
      </c>
      <c r="C45" s="20">
        <v>0</v>
      </c>
      <c r="D45" s="20">
        <v>0</v>
      </c>
      <c r="E45" s="40"/>
    </row>
    <row r="46" spans="1:5" x14ac:dyDescent="0.3">
      <c r="A46" s="2" t="s">
        <v>142</v>
      </c>
      <c r="B46" s="20">
        <v>0</v>
      </c>
      <c r="C46" s="20">
        <v>0</v>
      </c>
      <c r="D46" s="20">
        <v>0</v>
      </c>
      <c r="E46" s="40"/>
    </row>
    <row r="47" spans="1:5" x14ac:dyDescent="0.3">
      <c r="A47" s="2" t="s">
        <v>143</v>
      </c>
      <c r="B47" s="20">
        <v>0</v>
      </c>
      <c r="C47" s="20">
        <v>0</v>
      </c>
      <c r="D47" s="20">
        <v>0</v>
      </c>
      <c r="E47" s="40"/>
    </row>
    <row r="48" spans="1:5" x14ac:dyDescent="0.3">
      <c r="A48" s="2" t="s">
        <v>145</v>
      </c>
      <c r="B48" s="20">
        <v>0</v>
      </c>
      <c r="C48" s="20">
        <v>0</v>
      </c>
      <c r="D48" s="20">
        <v>0</v>
      </c>
      <c r="E48" s="40"/>
    </row>
    <row r="49" spans="1:5" x14ac:dyDescent="0.3">
      <c r="A49" s="2" t="s">
        <v>144</v>
      </c>
      <c r="B49" s="20">
        <v>0</v>
      </c>
      <c r="C49" s="20">
        <v>0</v>
      </c>
      <c r="D49" s="20">
        <v>0</v>
      </c>
      <c r="E49" s="40"/>
    </row>
    <row r="50" spans="1:5" x14ac:dyDescent="0.3">
      <c r="A50" s="5" t="s">
        <v>14</v>
      </c>
      <c r="B50" s="20">
        <v>0</v>
      </c>
      <c r="C50" s="20">
        <v>0</v>
      </c>
      <c r="D50" s="20">
        <v>0</v>
      </c>
      <c r="E50" s="40"/>
    </row>
    <row r="51" spans="1:5" x14ac:dyDescent="0.3">
      <c r="A51" s="2" t="s">
        <v>24</v>
      </c>
      <c r="B51" s="21">
        <f>SUM(B44:B50)</f>
        <v>0</v>
      </c>
      <c r="C51" s="21">
        <f>SUM(C44:C50)</f>
        <v>0</v>
      </c>
      <c r="D51" s="21">
        <f>SUM(D44:D50)</f>
        <v>0</v>
      </c>
      <c r="E51" s="40"/>
    </row>
    <row r="52" spans="1:5" x14ac:dyDescent="0.3">
      <c r="A52" s="2"/>
      <c r="B52" s="16"/>
      <c r="C52" s="16"/>
      <c r="D52" s="16"/>
      <c r="E52" s="40"/>
    </row>
    <row r="53" spans="1:5" x14ac:dyDescent="0.3">
      <c r="A53" s="4" t="s">
        <v>22</v>
      </c>
      <c r="B53" s="16"/>
      <c r="C53" s="16"/>
      <c r="D53" s="16"/>
      <c r="E53" s="40"/>
    </row>
    <row r="54" spans="1:5" x14ac:dyDescent="0.3">
      <c r="A54" s="2" t="s">
        <v>16</v>
      </c>
      <c r="B54" s="20">
        <v>0</v>
      </c>
      <c r="C54" s="20">
        <v>0</v>
      </c>
      <c r="D54" s="20">
        <v>0</v>
      </c>
      <c r="E54" s="40"/>
    </row>
    <row r="55" spans="1:5" x14ac:dyDescent="0.3">
      <c r="A55" s="2" t="s">
        <v>17</v>
      </c>
      <c r="B55" s="20">
        <v>0</v>
      </c>
      <c r="C55" s="20">
        <v>0</v>
      </c>
      <c r="D55" s="20">
        <v>0</v>
      </c>
      <c r="E55" s="40"/>
    </row>
    <row r="56" spans="1:5" x14ac:dyDescent="0.3">
      <c r="A56" s="2" t="s">
        <v>18</v>
      </c>
      <c r="B56" s="20">
        <v>0</v>
      </c>
      <c r="C56" s="20">
        <v>0</v>
      </c>
      <c r="D56" s="20">
        <v>0</v>
      </c>
      <c r="E56" s="40"/>
    </row>
    <row r="57" spans="1:5" x14ac:dyDescent="0.3">
      <c r="A57" s="2" t="s">
        <v>15</v>
      </c>
      <c r="B57" s="20">
        <v>0</v>
      </c>
      <c r="C57" s="20">
        <v>0</v>
      </c>
      <c r="D57" s="20">
        <v>0</v>
      </c>
      <c r="E57" s="40"/>
    </row>
    <row r="58" spans="1:5" x14ac:dyDescent="0.3">
      <c r="A58" s="5" t="s">
        <v>19</v>
      </c>
      <c r="B58" s="20">
        <v>0</v>
      </c>
      <c r="C58" s="20">
        <v>0</v>
      </c>
      <c r="D58" s="20">
        <v>0</v>
      </c>
      <c r="E58" s="40"/>
    </row>
    <row r="59" spans="1:5" ht="15" thickBot="1" x14ac:dyDescent="0.35">
      <c r="A59" s="8" t="s">
        <v>23</v>
      </c>
      <c r="B59" s="22">
        <f>SUM(B54:B58)</f>
        <v>0</v>
      </c>
      <c r="C59" s="22">
        <f>SUM(C54:C58)</f>
        <v>0</v>
      </c>
      <c r="D59" s="22">
        <f>SUM(D54:D58)</f>
        <v>0</v>
      </c>
      <c r="E59" s="41"/>
    </row>
  </sheetData>
  <mergeCells count="6">
    <mergeCell ref="E9:E59"/>
    <mergeCell ref="A41:D41"/>
    <mergeCell ref="A1:D1"/>
    <mergeCell ref="A2:D2"/>
    <mergeCell ref="A3:C3"/>
    <mergeCell ref="A5:D5"/>
  </mergeCells>
  <dataValidations count="2">
    <dataValidation type="whole" allowBlank="1" showInputMessage="1" showErrorMessage="1" sqref="B10:D19 C38:D38 B23 C22:D24 B39:C39 B26:D36" xr:uid="{827511E9-27D5-4B5C-AF97-5EE23AEAAEB7}">
      <formula1>0</formula1>
      <formula2>100000000000</formula2>
    </dataValidation>
    <dataValidation type="whole" allowBlank="1" showInputMessage="1" showErrorMessage="1" sqref="B54:D59 B43:D50" xr:uid="{D7634A83-F7D8-4F35-A94B-A6EFF7A29790}">
      <formula1>0</formula1>
      <formula2>1000000000000000</formula2>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A3AB5710-17BF-419B-98A6-E2B42268505F}">
          <x14:formula1>
            <xm:f>'DNE_Org Names'!$A$2:$A$56</xm:f>
          </x14:formula1>
          <xm:sqref>D3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7C882-719F-47C7-A8CC-D16BD7CDD34A}">
  <sheetPr>
    <tabColor rgb="FFFF0000"/>
  </sheetPr>
  <dimension ref="A1:AA63"/>
  <sheetViews>
    <sheetView topLeftCell="P1" workbookViewId="0">
      <selection activeCell="A6" sqref="A6"/>
    </sheetView>
  </sheetViews>
  <sheetFormatPr defaultRowHeight="14.4" x14ac:dyDescent="0.3"/>
  <cols>
    <col min="1" max="1" width="40.44140625" customWidth="1"/>
    <col min="2" max="2" width="10.5546875" bestFit="1" customWidth="1"/>
    <col min="3" max="3" width="14.33203125" bestFit="1" customWidth="1"/>
    <col min="4" max="4" width="15.109375" customWidth="1"/>
    <col min="5" max="5" width="10.5546875" bestFit="1" customWidth="1"/>
    <col min="6" max="6" width="13" customWidth="1"/>
    <col min="7" max="7" width="10.5546875" bestFit="1" customWidth="1"/>
    <col min="8" max="8" width="9.88671875" customWidth="1"/>
    <col min="9" max="9" width="12.5546875" customWidth="1"/>
    <col min="10" max="10" width="8.5546875" bestFit="1" customWidth="1"/>
    <col min="11" max="11" width="13.88671875" customWidth="1"/>
    <col min="12" max="12" width="7.5546875" bestFit="1" customWidth="1"/>
    <col min="13" max="13" width="23.5546875" customWidth="1"/>
    <col min="14" max="14" width="23.77734375" customWidth="1"/>
    <col min="15" max="15" width="23.21875" customWidth="1"/>
    <col min="16" max="16" width="22.33203125" bestFit="1" customWidth="1"/>
    <col min="17" max="17" width="21.6640625" bestFit="1" customWidth="1"/>
    <col min="18" max="18" width="22.33203125" bestFit="1" customWidth="1"/>
    <col min="19" max="19" width="21.6640625" bestFit="1" customWidth="1"/>
    <col min="20" max="20" width="22.33203125" bestFit="1" customWidth="1"/>
    <col min="21" max="21" width="15.33203125" bestFit="1" customWidth="1"/>
    <col min="23" max="24" width="13.77734375" customWidth="1"/>
    <col min="25" max="25" width="12" customWidth="1"/>
  </cols>
  <sheetData>
    <row r="1" spans="1:27" s="10" customFormat="1" ht="72" x14ac:dyDescent="0.3">
      <c r="B1" s="50" t="s">
        <v>63</v>
      </c>
      <c r="C1" s="50"/>
      <c r="D1" s="50"/>
      <c r="E1" s="50"/>
      <c r="F1" s="50"/>
      <c r="G1" s="50"/>
      <c r="H1" s="50"/>
      <c r="I1" s="50"/>
      <c r="J1" s="50"/>
      <c r="K1" s="50"/>
      <c r="L1" s="50"/>
      <c r="M1" s="50"/>
      <c r="N1" s="50"/>
      <c r="O1" s="50"/>
      <c r="P1" s="50"/>
      <c r="Q1" s="50"/>
      <c r="R1" s="50"/>
      <c r="S1" s="50"/>
      <c r="T1" s="50"/>
      <c r="U1" s="50"/>
      <c r="X1" s="51" t="s">
        <v>64</v>
      </c>
      <c r="Y1" s="51"/>
      <c r="Z1" s="10" t="s">
        <v>66</v>
      </c>
      <c r="AA1" s="10" t="s">
        <v>65</v>
      </c>
    </row>
    <row r="2" spans="1:27" s="28" customFormat="1" x14ac:dyDescent="0.3">
      <c r="A2" s="28" t="s">
        <v>152</v>
      </c>
      <c r="B2" s="29">
        <v>2</v>
      </c>
      <c r="C2" s="29">
        <v>3</v>
      </c>
      <c r="D2" s="29">
        <v>4</v>
      </c>
      <c r="E2" s="29">
        <v>5</v>
      </c>
      <c r="F2" s="29">
        <v>6</v>
      </c>
      <c r="G2" s="29">
        <v>7</v>
      </c>
      <c r="H2" s="29">
        <v>8</v>
      </c>
      <c r="I2" s="29">
        <v>9</v>
      </c>
      <c r="J2" s="29">
        <v>10</v>
      </c>
      <c r="K2" s="29">
        <v>11</v>
      </c>
      <c r="L2" s="29">
        <v>12</v>
      </c>
      <c r="M2" s="29">
        <v>13</v>
      </c>
      <c r="N2" s="29">
        <v>14</v>
      </c>
      <c r="O2" s="29">
        <v>15</v>
      </c>
      <c r="P2" s="29">
        <v>16</v>
      </c>
      <c r="Q2" s="29">
        <v>17</v>
      </c>
      <c r="R2" s="29">
        <v>18</v>
      </c>
      <c r="S2" s="29">
        <v>19</v>
      </c>
      <c r="T2" s="29">
        <v>20</v>
      </c>
      <c r="U2" s="29">
        <v>21</v>
      </c>
      <c r="V2" s="29">
        <v>22</v>
      </c>
      <c r="W2" s="29">
        <v>23</v>
      </c>
      <c r="X2" s="29">
        <v>24</v>
      </c>
      <c r="Y2" s="29">
        <v>25</v>
      </c>
      <c r="Z2" s="29">
        <v>26</v>
      </c>
      <c r="AA2" s="29">
        <v>27</v>
      </c>
    </row>
    <row r="3" spans="1:27" s="10" customFormat="1" ht="72" x14ac:dyDescent="0.3">
      <c r="B3" s="10" t="s">
        <v>0</v>
      </c>
      <c r="C3" s="27" t="s">
        <v>0</v>
      </c>
      <c r="D3" s="10" t="s">
        <v>1</v>
      </c>
      <c r="E3" s="27" t="s">
        <v>1</v>
      </c>
      <c r="F3" s="10" t="s">
        <v>3</v>
      </c>
      <c r="G3" s="27" t="s">
        <v>3</v>
      </c>
      <c r="H3" s="10" t="s">
        <v>2</v>
      </c>
      <c r="I3" s="27" t="s">
        <v>2</v>
      </c>
      <c r="J3" s="10" t="s">
        <v>4</v>
      </c>
      <c r="K3" s="27" t="s">
        <v>4</v>
      </c>
      <c r="L3" s="10" t="s">
        <v>9</v>
      </c>
      <c r="M3" s="27" t="s">
        <v>9</v>
      </c>
      <c r="N3" s="10" t="s">
        <v>5</v>
      </c>
      <c r="O3" s="27" t="s">
        <v>5</v>
      </c>
      <c r="P3" s="10" t="s">
        <v>8</v>
      </c>
      <c r="Q3" s="27" t="s">
        <v>8</v>
      </c>
      <c r="R3" s="10" t="s">
        <v>6</v>
      </c>
      <c r="S3" s="27" t="s">
        <v>6</v>
      </c>
      <c r="T3" s="10" t="s">
        <v>7</v>
      </c>
      <c r="U3" s="27" t="s">
        <v>7</v>
      </c>
      <c r="V3" s="10" t="s">
        <v>148</v>
      </c>
      <c r="W3" s="10" t="s">
        <v>149</v>
      </c>
      <c r="X3" s="10" t="s">
        <v>150</v>
      </c>
      <c r="Y3" s="30" t="s">
        <v>151</v>
      </c>
    </row>
    <row r="4" spans="1:27" x14ac:dyDescent="0.3">
      <c r="A4" t="s">
        <v>51</v>
      </c>
      <c r="B4" t="s">
        <v>153</v>
      </c>
      <c r="C4" s="26" t="s">
        <v>154</v>
      </c>
      <c r="D4" t="s">
        <v>153</v>
      </c>
      <c r="E4" s="26" t="s">
        <v>154</v>
      </c>
      <c r="F4" t="s">
        <v>153</v>
      </c>
      <c r="G4" s="26" t="s">
        <v>154</v>
      </c>
      <c r="H4" t="s">
        <v>153</v>
      </c>
      <c r="I4" s="26" t="s">
        <v>154</v>
      </c>
      <c r="J4" t="s">
        <v>153</v>
      </c>
      <c r="K4" s="26" t="s">
        <v>154</v>
      </c>
      <c r="L4" t="s">
        <v>153</v>
      </c>
      <c r="M4" s="26" t="s">
        <v>154</v>
      </c>
      <c r="N4" t="s">
        <v>68</v>
      </c>
      <c r="O4" s="26" t="s">
        <v>67</v>
      </c>
      <c r="P4" t="s">
        <v>68</v>
      </c>
      <c r="Q4" s="26" t="s">
        <v>67</v>
      </c>
      <c r="R4" t="s">
        <v>68</v>
      </c>
      <c r="S4" s="26" t="s">
        <v>67</v>
      </c>
      <c r="T4" t="s">
        <v>68</v>
      </c>
      <c r="U4" s="26" t="s">
        <v>67</v>
      </c>
      <c r="X4" t="s">
        <v>153</v>
      </c>
      <c r="Y4" s="31" t="s">
        <v>154</v>
      </c>
    </row>
    <row r="5" spans="1:27" x14ac:dyDescent="0.3">
      <c r="A5" t="s">
        <v>52</v>
      </c>
      <c r="C5" s="26"/>
      <c r="E5" s="26"/>
      <c r="G5" s="26"/>
      <c r="I5" s="26"/>
      <c r="K5" s="26"/>
      <c r="M5" s="26"/>
      <c r="O5" s="26"/>
      <c r="Q5" s="26"/>
      <c r="S5" s="26"/>
      <c r="U5" s="26"/>
      <c r="Y5" s="31"/>
    </row>
    <row r="6" spans="1:27" x14ac:dyDescent="0.3">
      <c r="A6" t="s">
        <v>27</v>
      </c>
      <c r="C6" s="26"/>
      <c r="D6">
        <v>1254</v>
      </c>
      <c r="E6" s="26">
        <v>288</v>
      </c>
      <c r="G6" s="26"/>
      <c r="I6" s="26"/>
      <c r="K6" s="26"/>
      <c r="M6" s="26"/>
      <c r="N6">
        <v>9533</v>
      </c>
      <c r="O6" s="26">
        <v>50</v>
      </c>
      <c r="P6">
        <v>936</v>
      </c>
      <c r="Q6" s="26">
        <v>90</v>
      </c>
      <c r="R6">
        <v>838</v>
      </c>
      <c r="S6" s="26">
        <v>69</v>
      </c>
      <c r="T6">
        <v>12</v>
      </c>
      <c r="U6" s="26">
        <v>1</v>
      </c>
      <c r="V6">
        <v>12573</v>
      </c>
      <c r="W6">
        <v>498</v>
      </c>
      <c r="X6">
        <v>3978</v>
      </c>
      <c r="Y6" s="31">
        <v>796</v>
      </c>
      <c r="Z6">
        <v>16551</v>
      </c>
      <c r="AA6">
        <v>1294</v>
      </c>
    </row>
    <row r="7" spans="1:27" x14ac:dyDescent="0.3">
      <c r="A7" t="s">
        <v>93</v>
      </c>
      <c r="C7" s="26"/>
      <c r="E7" s="26"/>
      <c r="G7" s="26"/>
      <c r="I7" s="26"/>
      <c r="K7" s="26"/>
      <c r="M7" s="26"/>
      <c r="O7" s="26"/>
      <c r="Q7" s="26"/>
      <c r="S7" s="26"/>
      <c r="U7" s="26"/>
      <c r="Y7" s="31"/>
    </row>
    <row r="8" spans="1:27" x14ac:dyDescent="0.3">
      <c r="A8" t="s">
        <v>69</v>
      </c>
      <c r="B8">
        <v>18</v>
      </c>
      <c r="C8" s="26">
        <v>5</v>
      </c>
      <c r="D8">
        <v>4041</v>
      </c>
      <c r="E8" s="26">
        <v>378</v>
      </c>
      <c r="G8" s="26"/>
      <c r="I8" s="26"/>
      <c r="K8" s="26"/>
      <c r="M8" s="26"/>
      <c r="N8">
        <v>5979</v>
      </c>
      <c r="O8" s="26">
        <v>25</v>
      </c>
      <c r="P8">
        <v>2664</v>
      </c>
      <c r="Q8" s="26">
        <v>261</v>
      </c>
      <c r="R8">
        <v>37</v>
      </c>
      <c r="S8" s="26">
        <v>9</v>
      </c>
      <c r="U8" s="26"/>
      <c r="V8">
        <v>12739</v>
      </c>
      <c r="W8">
        <v>678</v>
      </c>
      <c r="X8">
        <v>25</v>
      </c>
      <c r="Y8" s="31">
        <v>1</v>
      </c>
      <c r="Z8">
        <v>12764</v>
      </c>
      <c r="AA8">
        <v>679</v>
      </c>
    </row>
    <row r="9" spans="1:27" x14ac:dyDescent="0.3">
      <c r="A9" t="s">
        <v>28</v>
      </c>
      <c r="C9" s="26"/>
      <c r="D9">
        <v>53033</v>
      </c>
      <c r="E9" s="26">
        <v>5945</v>
      </c>
      <c r="G9" s="26"/>
      <c r="I9" s="26"/>
      <c r="K9" s="26"/>
      <c r="L9">
        <v>304</v>
      </c>
      <c r="M9" s="26">
        <v>95</v>
      </c>
      <c r="N9">
        <v>954</v>
      </c>
      <c r="O9" s="26">
        <v>41</v>
      </c>
      <c r="Q9" s="26"/>
      <c r="S9" s="26"/>
      <c r="U9" s="26"/>
      <c r="V9">
        <v>54291</v>
      </c>
      <c r="W9">
        <v>6081</v>
      </c>
      <c r="X9">
        <v>2430</v>
      </c>
      <c r="Y9" s="31">
        <v>443.15</v>
      </c>
      <c r="Z9">
        <v>56721</v>
      </c>
      <c r="AA9">
        <v>6524.15</v>
      </c>
    </row>
    <row r="10" spans="1:27" x14ac:dyDescent="0.3">
      <c r="A10" t="s">
        <v>29</v>
      </c>
      <c r="C10" s="26"/>
      <c r="D10">
        <v>2842</v>
      </c>
      <c r="E10" s="26">
        <v>81</v>
      </c>
      <c r="G10" s="26"/>
      <c r="I10" s="26"/>
      <c r="K10" s="26"/>
      <c r="L10">
        <v>85</v>
      </c>
      <c r="M10" s="26">
        <v>4</v>
      </c>
      <c r="N10">
        <v>12045</v>
      </c>
      <c r="O10" s="26">
        <v>199</v>
      </c>
      <c r="Q10" s="26"/>
      <c r="R10">
        <v>198</v>
      </c>
      <c r="S10" s="26">
        <v>102</v>
      </c>
      <c r="U10" s="26"/>
      <c r="V10">
        <v>15170</v>
      </c>
      <c r="W10">
        <v>386</v>
      </c>
      <c r="X10">
        <v>349</v>
      </c>
      <c r="Y10" s="31">
        <v>9</v>
      </c>
      <c r="Z10">
        <v>15519</v>
      </c>
      <c r="AA10">
        <v>395</v>
      </c>
    </row>
    <row r="11" spans="1:27" x14ac:dyDescent="0.3">
      <c r="A11" t="s">
        <v>100</v>
      </c>
      <c r="C11" s="26"/>
      <c r="D11">
        <v>1871</v>
      </c>
      <c r="E11" s="26">
        <v>264</v>
      </c>
      <c r="G11" s="26"/>
      <c r="I11" s="26"/>
      <c r="J11">
        <v>5321</v>
      </c>
      <c r="K11" s="26">
        <v>1</v>
      </c>
      <c r="L11">
        <v>446</v>
      </c>
      <c r="M11" s="26">
        <v>26</v>
      </c>
      <c r="N11">
        <v>304800</v>
      </c>
      <c r="O11" s="26">
        <v>23</v>
      </c>
      <c r="P11">
        <v>861</v>
      </c>
      <c r="Q11" s="26">
        <v>180</v>
      </c>
      <c r="R11">
        <v>662</v>
      </c>
      <c r="S11" s="26">
        <v>81</v>
      </c>
      <c r="U11" s="26"/>
      <c r="V11">
        <v>313961</v>
      </c>
      <c r="W11">
        <v>575</v>
      </c>
      <c r="X11">
        <v>632409</v>
      </c>
      <c r="Y11" s="31">
        <v>609</v>
      </c>
      <c r="Z11">
        <v>946370</v>
      </c>
      <c r="AA11">
        <v>1184</v>
      </c>
    </row>
    <row r="12" spans="1:27" x14ac:dyDescent="0.3">
      <c r="A12" t="s">
        <v>70</v>
      </c>
      <c r="C12" s="26"/>
      <c r="D12">
        <v>1442</v>
      </c>
      <c r="E12" s="26">
        <v>24</v>
      </c>
      <c r="G12" s="26"/>
      <c r="I12" s="26"/>
      <c r="K12" s="26"/>
      <c r="L12">
        <v>508</v>
      </c>
      <c r="M12" s="26">
        <v>105</v>
      </c>
      <c r="N12">
        <v>3335</v>
      </c>
      <c r="O12" s="26">
        <v>46</v>
      </c>
      <c r="P12">
        <v>880</v>
      </c>
      <c r="Q12" s="26">
        <v>96</v>
      </c>
      <c r="S12" s="26"/>
      <c r="U12" s="26"/>
      <c r="V12">
        <v>6165</v>
      </c>
      <c r="W12">
        <v>271</v>
      </c>
      <c r="X12">
        <v>27412</v>
      </c>
      <c r="Y12" s="31">
        <v>667</v>
      </c>
      <c r="Z12">
        <v>33577</v>
      </c>
      <c r="AA12">
        <v>938</v>
      </c>
    </row>
    <row r="13" spans="1:27" x14ac:dyDescent="0.3">
      <c r="A13" t="s">
        <v>157</v>
      </c>
      <c r="C13" s="26"/>
      <c r="D13">
        <v>31</v>
      </c>
      <c r="E13" s="26">
        <v>117</v>
      </c>
      <c r="G13" s="26"/>
      <c r="I13" s="26"/>
      <c r="K13" s="26"/>
      <c r="M13" s="26"/>
      <c r="N13">
        <v>6631</v>
      </c>
      <c r="O13" s="26">
        <v>13</v>
      </c>
      <c r="P13">
        <v>3142</v>
      </c>
      <c r="Q13" s="26">
        <v>133</v>
      </c>
      <c r="S13" s="26"/>
      <c r="U13" s="26"/>
      <c r="V13">
        <v>9804</v>
      </c>
      <c r="W13">
        <v>263</v>
      </c>
      <c r="X13">
        <v>5078</v>
      </c>
      <c r="Y13" s="31">
        <v>8</v>
      </c>
      <c r="Z13">
        <v>14882</v>
      </c>
      <c r="AA13">
        <v>271</v>
      </c>
    </row>
    <row r="14" spans="1:27" x14ac:dyDescent="0.3">
      <c r="A14" t="s">
        <v>71</v>
      </c>
      <c r="B14">
        <v>320</v>
      </c>
      <c r="C14" s="26">
        <v>59</v>
      </c>
      <c r="D14">
        <v>331</v>
      </c>
      <c r="E14" s="26">
        <v>44</v>
      </c>
      <c r="F14">
        <v>258</v>
      </c>
      <c r="G14" s="26">
        <v>6</v>
      </c>
      <c r="H14">
        <v>675</v>
      </c>
      <c r="I14" s="26">
        <v>4</v>
      </c>
      <c r="K14" s="26"/>
      <c r="M14" s="26"/>
      <c r="O14" s="26"/>
      <c r="Q14" s="26"/>
      <c r="S14" s="26"/>
      <c r="U14" s="26"/>
      <c r="V14">
        <v>1584</v>
      </c>
      <c r="W14">
        <v>113</v>
      </c>
      <c r="X14">
        <v>7</v>
      </c>
      <c r="Y14" s="31">
        <v>1</v>
      </c>
      <c r="Z14">
        <v>1591</v>
      </c>
      <c r="AA14">
        <v>114</v>
      </c>
    </row>
    <row r="15" spans="1:27" x14ac:dyDescent="0.3">
      <c r="A15" t="s">
        <v>72</v>
      </c>
      <c r="C15" s="26"/>
      <c r="D15">
        <v>7098</v>
      </c>
      <c r="E15" s="26">
        <v>469</v>
      </c>
      <c r="G15" s="26"/>
      <c r="I15" s="26"/>
      <c r="K15" s="26"/>
      <c r="M15" s="26"/>
      <c r="N15">
        <v>16466</v>
      </c>
      <c r="O15" s="26">
        <v>239</v>
      </c>
      <c r="Q15" s="26"/>
      <c r="S15" s="26"/>
      <c r="U15" s="26"/>
      <c r="V15">
        <v>23564</v>
      </c>
      <c r="W15">
        <v>708</v>
      </c>
      <c r="X15">
        <v>409</v>
      </c>
      <c r="Y15" s="31">
        <v>11</v>
      </c>
      <c r="Z15">
        <v>23973</v>
      </c>
      <c r="AA15">
        <v>719</v>
      </c>
    </row>
    <row r="16" spans="1:27" x14ac:dyDescent="0.3">
      <c r="A16" t="s">
        <v>31</v>
      </c>
      <c r="B16">
        <v>317</v>
      </c>
      <c r="C16" s="26">
        <v>27</v>
      </c>
      <c r="D16">
        <v>15586</v>
      </c>
      <c r="E16" s="26">
        <v>2231</v>
      </c>
      <c r="G16" s="26"/>
      <c r="H16">
        <v>1850</v>
      </c>
      <c r="I16" s="26">
        <v>110</v>
      </c>
      <c r="J16">
        <v>1875</v>
      </c>
      <c r="K16" s="26">
        <v>15</v>
      </c>
      <c r="M16" s="26"/>
      <c r="N16">
        <v>1190</v>
      </c>
      <c r="O16" s="26">
        <v>24</v>
      </c>
      <c r="Q16" s="26"/>
      <c r="R16">
        <v>50</v>
      </c>
      <c r="S16" s="26">
        <v>1</v>
      </c>
      <c r="U16" s="26"/>
      <c r="V16">
        <v>20868</v>
      </c>
      <c r="W16">
        <v>2408</v>
      </c>
      <c r="X16">
        <v>180</v>
      </c>
      <c r="Y16" s="31">
        <v>43</v>
      </c>
      <c r="Z16">
        <v>21048</v>
      </c>
      <c r="AA16">
        <v>2451</v>
      </c>
    </row>
    <row r="17" spans="1:27" x14ac:dyDescent="0.3">
      <c r="A17" t="s">
        <v>73</v>
      </c>
      <c r="C17" s="26"/>
      <c r="D17">
        <v>56</v>
      </c>
      <c r="E17" s="26">
        <v>3</v>
      </c>
      <c r="G17" s="26"/>
      <c r="I17" s="26"/>
      <c r="K17" s="26"/>
      <c r="M17" s="26"/>
      <c r="N17">
        <v>531</v>
      </c>
      <c r="O17" s="26">
        <v>27</v>
      </c>
      <c r="P17">
        <v>156</v>
      </c>
      <c r="Q17" s="26">
        <v>93</v>
      </c>
      <c r="S17" s="26"/>
      <c r="U17" s="26"/>
      <c r="V17">
        <v>743</v>
      </c>
      <c r="W17">
        <v>123</v>
      </c>
      <c r="X17">
        <v>20</v>
      </c>
      <c r="Y17" s="31">
        <v>1</v>
      </c>
      <c r="Z17">
        <v>763</v>
      </c>
      <c r="AA17">
        <v>124</v>
      </c>
    </row>
    <row r="18" spans="1:27" x14ac:dyDescent="0.3">
      <c r="A18" t="s">
        <v>32</v>
      </c>
      <c r="B18">
        <v>800</v>
      </c>
      <c r="C18" s="26">
        <v>120</v>
      </c>
      <c r="D18">
        <v>13934</v>
      </c>
      <c r="E18" s="26">
        <v>1333</v>
      </c>
      <c r="G18" s="26"/>
      <c r="I18" s="26"/>
      <c r="J18">
        <v>1500</v>
      </c>
      <c r="K18" s="26">
        <v>1</v>
      </c>
      <c r="L18">
        <v>30</v>
      </c>
      <c r="M18" s="26">
        <v>1</v>
      </c>
      <c r="N18">
        <v>8688</v>
      </c>
      <c r="O18" s="26">
        <v>32</v>
      </c>
      <c r="P18">
        <v>729</v>
      </c>
      <c r="Q18" s="26">
        <v>106</v>
      </c>
      <c r="R18">
        <v>3867</v>
      </c>
      <c r="S18" s="26">
        <v>198</v>
      </c>
      <c r="T18">
        <v>220</v>
      </c>
      <c r="U18" s="26">
        <v>5</v>
      </c>
      <c r="V18">
        <v>29768</v>
      </c>
      <c r="W18">
        <v>1796</v>
      </c>
      <c r="X18">
        <v>32168</v>
      </c>
      <c r="Y18" s="31">
        <v>801</v>
      </c>
      <c r="Z18">
        <v>61936</v>
      </c>
      <c r="AA18">
        <v>2597</v>
      </c>
    </row>
    <row r="19" spans="1:27" x14ac:dyDescent="0.3">
      <c r="A19" t="s">
        <v>94</v>
      </c>
      <c r="C19" s="26"/>
      <c r="E19" s="26"/>
      <c r="G19" s="26"/>
      <c r="I19" s="26"/>
      <c r="K19" s="26"/>
      <c r="M19" s="26"/>
      <c r="O19" s="26"/>
      <c r="Q19" s="26"/>
      <c r="S19" s="26"/>
      <c r="U19" s="26"/>
      <c r="Y19" s="31"/>
    </row>
    <row r="20" spans="1:27" x14ac:dyDescent="0.3">
      <c r="A20" t="s">
        <v>33</v>
      </c>
      <c r="C20" s="26"/>
      <c r="E20" s="26"/>
      <c r="G20" s="26"/>
      <c r="I20" s="26"/>
      <c r="K20" s="26"/>
      <c r="M20" s="26"/>
      <c r="N20">
        <v>56472</v>
      </c>
      <c r="O20" s="26">
        <v>42</v>
      </c>
      <c r="P20">
        <v>100</v>
      </c>
      <c r="Q20" s="26">
        <v>3</v>
      </c>
      <c r="S20" s="26"/>
      <c r="U20" s="26"/>
      <c r="V20">
        <v>56572</v>
      </c>
      <c r="W20">
        <v>45</v>
      </c>
      <c r="X20">
        <v>1098</v>
      </c>
      <c r="Y20" s="31">
        <v>10</v>
      </c>
      <c r="Z20">
        <v>57670</v>
      </c>
      <c r="AA20">
        <v>55</v>
      </c>
    </row>
    <row r="21" spans="1:27" x14ac:dyDescent="0.3">
      <c r="A21" t="s">
        <v>34</v>
      </c>
      <c r="C21" s="26"/>
      <c r="D21">
        <v>7140</v>
      </c>
      <c r="E21" s="26">
        <v>912</v>
      </c>
      <c r="G21" s="26"/>
      <c r="I21" s="26"/>
      <c r="K21" s="26"/>
      <c r="L21">
        <v>5862</v>
      </c>
      <c r="M21" s="26">
        <v>183</v>
      </c>
      <c r="N21">
        <v>27511</v>
      </c>
      <c r="O21" s="26">
        <v>121</v>
      </c>
      <c r="P21">
        <v>94</v>
      </c>
      <c r="Q21" s="26">
        <v>120</v>
      </c>
      <c r="R21">
        <v>1512</v>
      </c>
      <c r="S21" s="26">
        <v>352</v>
      </c>
      <c r="U21" s="26"/>
      <c r="V21">
        <v>42119</v>
      </c>
      <c r="W21">
        <v>1688</v>
      </c>
      <c r="X21">
        <v>12250</v>
      </c>
      <c r="Y21" s="31">
        <v>299</v>
      </c>
      <c r="Z21">
        <v>54369</v>
      </c>
      <c r="AA21">
        <v>1987</v>
      </c>
    </row>
    <row r="22" spans="1:27" x14ac:dyDescent="0.3">
      <c r="A22" t="s">
        <v>35</v>
      </c>
      <c r="B22">
        <v>180</v>
      </c>
      <c r="C22" s="26">
        <v>63</v>
      </c>
      <c r="D22">
        <v>147</v>
      </c>
      <c r="E22" s="26">
        <v>90</v>
      </c>
      <c r="F22">
        <v>9746</v>
      </c>
      <c r="G22" s="26">
        <v>205</v>
      </c>
      <c r="H22">
        <v>2517</v>
      </c>
      <c r="I22" s="26">
        <v>50</v>
      </c>
      <c r="J22">
        <v>4208</v>
      </c>
      <c r="K22" s="26">
        <v>6</v>
      </c>
      <c r="L22">
        <v>11018</v>
      </c>
      <c r="M22" s="26">
        <v>49</v>
      </c>
      <c r="N22">
        <v>189</v>
      </c>
      <c r="O22" s="26">
        <v>13</v>
      </c>
      <c r="Q22" s="26"/>
      <c r="S22" s="26"/>
      <c r="T22">
        <v>6977</v>
      </c>
      <c r="U22" s="26">
        <v>165</v>
      </c>
      <c r="V22">
        <v>34982</v>
      </c>
      <c r="W22">
        <v>641</v>
      </c>
      <c r="Y22" s="31"/>
      <c r="Z22">
        <v>34982</v>
      </c>
      <c r="AA22">
        <v>641</v>
      </c>
    </row>
    <row r="23" spans="1:27" x14ac:dyDescent="0.3">
      <c r="A23" t="s">
        <v>56</v>
      </c>
      <c r="C23" s="26"/>
      <c r="E23" s="26"/>
      <c r="F23">
        <v>124</v>
      </c>
      <c r="G23" s="26">
        <v>1076</v>
      </c>
      <c r="H23">
        <v>0</v>
      </c>
      <c r="I23" s="26">
        <v>1777</v>
      </c>
      <c r="J23">
        <v>54780</v>
      </c>
      <c r="K23" s="26">
        <v>17</v>
      </c>
      <c r="L23">
        <v>10041</v>
      </c>
      <c r="M23" s="26">
        <v>210</v>
      </c>
      <c r="N23">
        <v>695</v>
      </c>
      <c r="O23" s="26">
        <v>7</v>
      </c>
      <c r="Q23" s="26"/>
      <c r="S23" s="26"/>
      <c r="T23">
        <v>7133</v>
      </c>
      <c r="U23" s="26">
        <v>395</v>
      </c>
      <c r="V23">
        <v>72773</v>
      </c>
      <c r="W23">
        <v>3482</v>
      </c>
      <c r="X23">
        <v>604</v>
      </c>
      <c r="Y23" s="31">
        <v>329</v>
      </c>
      <c r="Z23">
        <v>73377</v>
      </c>
      <c r="AA23">
        <v>3811</v>
      </c>
    </row>
    <row r="24" spans="1:27" x14ac:dyDescent="0.3">
      <c r="A24" t="s">
        <v>36</v>
      </c>
      <c r="C24" s="26"/>
      <c r="D24">
        <v>8336</v>
      </c>
      <c r="E24" s="26">
        <v>155</v>
      </c>
      <c r="F24">
        <v>68236</v>
      </c>
      <c r="G24" s="26">
        <v>312</v>
      </c>
      <c r="H24">
        <v>59274</v>
      </c>
      <c r="I24" s="26">
        <v>266</v>
      </c>
      <c r="K24" s="26"/>
      <c r="L24">
        <v>0</v>
      </c>
      <c r="M24" s="26">
        <v>5</v>
      </c>
      <c r="N24">
        <v>1980</v>
      </c>
      <c r="O24" s="26">
        <v>28</v>
      </c>
      <c r="Q24" s="26"/>
      <c r="S24" s="26"/>
      <c r="T24">
        <v>9142</v>
      </c>
      <c r="U24" s="26">
        <v>171</v>
      </c>
      <c r="V24">
        <v>146968</v>
      </c>
      <c r="W24">
        <v>937</v>
      </c>
      <c r="X24">
        <v>14481</v>
      </c>
      <c r="Y24" s="31">
        <v>521</v>
      </c>
      <c r="Z24">
        <v>161449</v>
      </c>
      <c r="AA24">
        <v>1458</v>
      </c>
    </row>
    <row r="25" spans="1:27" x14ac:dyDescent="0.3">
      <c r="A25" t="s">
        <v>37</v>
      </c>
      <c r="B25">
        <v>268</v>
      </c>
      <c r="C25" s="26">
        <v>27</v>
      </c>
      <c r="D25">
        <v>31626</v>
      </c>
      <c r="E25" s="26">
        <v>497</v>
      </c>
      <c r="F25">
        <v>380769</v>
      </c>
      <c r="G25" s="26">
        <v>306</v>
      </c>
      <c r="H25">
        <v>972443</v>
      </c>
      <c r="I25" s="26">
        <v>1730</v>
      </c>
      <c r="J25">
        <v>14029</v>
      </c>
      <c r="K25" s="26">
        <v>39</v>
      </c>
      <c r="L25">
        <v>2701</v>
      </c>
      <c r="M25" s="26">
        <v>20</v>
      </c>
      <c r="N25">
        <v>9406</v>
      </c>
      <c r="O25" s="26">
        <v>86</v>
      </c>
      <c r="Q25" s="26"/>
      <c r="S25" s="26"/>
      <c r="T25">
        <v>13942</v>
      </c>
      <c r="U25" s="26">
        <v>600</v>
      </c>
      <c r="V25">
        <v>1425184</v>
      </c>
      <c r="W25">
        <v>3305</v>
      </c>
      <c r="X25">
        <v>613538</v>
      </c>
      <c r="Y25" s="31">
        <v>580</v>
      </c>
      <c r="Z25">
        <v>2038722</v>
      </c>
      <c r="AA25">
        <v>3885</v>
      </c>
    </row>
    <row r="26" spans="1:27" x14ac:dyDescent="0.3">
      <c r="A26" t="s">
        <v>38</v>
      </c>
      <c r="C26" s="26"/>
      <c r="D26">
        <v>624</v>
      </c>
      <c r="E26" s="26">
        <v>75</v>
      </c>
      <c r="G26" s="26"/>
      <c r="I26" s="26"/>
      <c r="K26" s="26"/>
      <c r="M26" s="26"/>
      <c r="N26">
        <v>53852</v>
      </c>
      <c r="O26" s="26">
        <v>155</v>
      </c>
      <c r="P26">
        <v>1625</v>
      </c>
      <c r="Q26" s="26">
        <v>176</v>
      </c>
      <c r="S26" s="26"/>
      <c r="U26" s="26"/>
      <c r="V26">
        <v>56101</v>
      </c>
      <c r="W26">
        <v>406</v>
      </c>
      <c r="X26">
        <v>174</v>
      </c>
      <c r="Y26" s="31">
        <v>6</v>
      </c>
      <c r="Z26">
        <v>56275</v>
      </c>
      <c r="AA26">
        <v>412</v>
      </c>
    </row>
    <row r="27" spans="1:27" x14ac:dyDescent="0.3">
      <c r="A27" t="s">
        <v>95</v>
      </c>
      <c r="C27" s="26"/>
      <c r="D27">
        <v>19</v>
      </c>
      <c r="E27" s="26">
        <v>1</v>
      </c>
      <c r="G27" s="26"/>
      <c r="I27" s="26"/>
      <c r="J27">
        <v>1400</v>
      </c>
      <c r="K27" s="26">
        <v>7</v>
      </c>
      <c r="L27">
        <v>2839</v>
      </c>
      <c r="M27" s="26">
        <v>72</v>
      </c>
      <c r="N27">
        <v>2309</v>
      </c>
      <c r="O27" s="26">
        <v>63</v>
      </c>
      <c r="P27">
        <v>18</v>
      </c>
      <c r="Q27" s="26">
        <v>1</v>
      </c>
      <c r="S27" s="26"/>
      <c r="U27" s="26"/>
      <c r="V27">
        <v>6585</v>
      </c>
      <c r="W27">
        <v>144</v>
      </c>
      <c r="X27">
        <v>1405</v>
      </c>
      <c r="Y27" s="31">
        <v>35</v>
      </c>
      <c r="Z27">
        <v>7990</v>
      </c>
      <c r="AA27">
        <v>179</v>
      </c>
    </row>
    <row r="28" spans="1:27" x14ac:dyDescent="0.3">
      <c r="A28" t="s">
        <v>57</v>
      </c>
      <c r="C28" s="26"/>
      <c r="E28" s="26"/>
      <c r="G28" s="26"/>
      <c r="I28" s="26"/>
      <c r="J28">
        <v>0</v>
      </c>
      <c r="K28" s="26">
        <v>4</v>
      </c>
      <c r="L28">
        <v>3</v>
      </c>
      <c r="M28" s="26">
        <v>2</v>
      </c>
      <c r="N28">
        <v>2426</v>
      </c>
      <c r="O28" s="26">
        <v>8</v>
      </c>
      <c r="P28">
        <v>14</v>
      </c>
      <c r="Q28" s="26">
        <v>2</v>
      </c>
      <c r="R28">
        <v>568</v>
      </c>
      <c r="S28" s="26">
        <v>487</v>
      </c>
      <c r="U28" s="26"/>
      <c r="V28">
        <v>3011</v>
      </c>
      <c r="W28">
        <v>503</v>
      </c>
      <c r="X28">
        <v>580</v>
      </c>
      <c r="Y28" s="31">
        <v>19</v>
      </c>
      <c r="Z28">
        <v>3591</v>
      </c>
      <c r="AA28">
        <v>522</v>
      </c>
    </row>
    <row r="29" spans="1:27" x14ac:dyDescent="0.3">
      <c r="A29" t="s">
        <v>75</v>
      </c>
      <c r="C29" s="26"/>
      <c r="D29">
        <v>120</v>
      </c>
      <c r="E29" s="26">
        <v>1</v>
      </c>
      <c r="F29">
        <v>28095</v>
      </c>
      <c r="G29" s="26">
        <v>1169</v>
      </c>
      <c r="H29">
        <v>24871</v>
      </c>
      <c r="I29" s="26">
        <v>637</v>
      </c>
      <c r="J29">
        <v>1790</v>
      </c>
      <c r="K29" s="26">
        <v>6</v>
      </c>
      <c r="L29">
        <v>8081</v>
      </c>
      <c r="M29" s="26">
        <v>199</v>
      </c>
      <c r="N29">
        <v>9351</v>
      </c>
      <c r="O29" s="26">
        <v>20</v>
      </c>
      <c r="P29">
        <v>218</v>
      </c>
      <c r="Q29" s="26">
        <v>17</v>
      </c>
      <c r="S29" s="26"/>
      <c r="T29">
        <v>5328</v>
      </c>
      <c r="U29" s="26">
        <v>159</v>
      </c>
      <c r="V29">
        <v>77854</v>
      </c>
      <c r="W29">
        <v>2208</v>
      </c>
      <c r="X29">
        <v>40783</v>
      </c>
      <c r="Y29" s="31">
        <v>366</v>
      </c>
      <c r="Z29">
        <v>118637</v>
      </c>
      <c r="AA29">
        <v>2574</v>
      </c>
    </row>
    <row r="30" spans="1:27" x14ac:dyDescent="0.3">
      <c r="A30" t="s">
        <v>39</v>
      </c>
      <c r="C30" s="26"/>
      <c r="E30" s="26"/>
      <c r="G30" s="26"/>
      <c r="I30" s="26"/>
      <c r="K30" s="26"/>
      <c r="M30" s="26"/>
      <c r="N30">
        <v>7952</v>
      </c>
      <c r="O30" s="26">
        <v>41</v>
      </c>
      <c r="P30">
        <v>14022</v>
      </c>
      <c r="Q30" s="26">
        <v>266</v>
      </c>
      <c r="S30" s="26"/>
      <c r="U30" s="26"/>
      <c r="V30">
        <v>21974</v>
      </c>
      <c r="W30">
        <v>307</v>
      </c>
      <c r="Y30" s="31"/>
      <c r="Z30">
        <v>21974</v>
      </c>
      <c r="AA30">
        <v>307</v>
      </c>
    </row>
    <row r="31" spans="1:27" x14ac:dyDescent="0.3">
      <c r="A31" t="s">
        <v>40</v>
      </c>
      <c r="C31" s="26"/>
      <c r="D31">
        <v>32084</v>
      </c>
      <c r="E31" s="26">
        <v>1542</v>
      </c>
      <c r="G31" s="26"/>
      <c r="I31" s="26"/>
      <c r="K31" s="26"/>
      <c r="L31">
        <v>148</v>
      </c>
      <c r="M31" s="26">
        <v>14</v>
      </c>
      <c r="N31">
        <v>64</v>
      </c>
      <c r="O31" s="26">
        <v>4</v>
      </c>
      <c r="P31">
        <v>1723</v>
      </c>
      <c r="Q31" s="26">
        <v>98</v>
      </c>
      <c r="R31">
        <v>2635</v>
      </c>
      <c r="S31" s="26">
        <v>197</v>
      </c>
      <c r="U31" s="26"/>
      <c r="V31">
        <v>36654</v>
      </c>
      <c r="W31">
        <v>1855</v>
      </c>
      <c r="X31">
        <v>2421</v>
      </c>
      <c r="Y31" s="31">
        <v>168</v>
      </c>
      <c r="Z31">
        <v>39075</v>
      </c>
      <c r="AA31">
        <v>2023</v>
      </c>
    </row>
    <row r="32" spans="1:27" x14ac:dyDescent="0.3">
      <c r="A32" t="s">
        <v>96</v>
      </c>
      <c r="C32" s="26"/>
      <c r="D32">
        <v>605</v>
      </c>
      <c r="E32" s="26">
        <v>49</v>
      </c>
      <c r="G32" s="26"/>
      <c r="I32" s="26"/>
      <c r="K32" s="26"/>
      <c r="M32" s="26"/>
      <c r="N32">
        <v>1635</v>
      </c>
      <c r="O32" s="26">
        <v>52</v>
      </c>
      <c r="Q32" s="26"/>
      <c r="S32" s="26"/>
      <c r="U32" s="26"/>
      <c r="V32">
        <v>2240</v>
      </c>
      <c r="W32">
        <v>101</v>
      </c>
      <c r="X32">
        <v>171</v>
      </c>
      <c r="Y32" s="31">
        <v>16</v>
      </c>
      <c r="Z32">
        <v>2411</v>
      </c>
      <c r="AA32">
        <v>117</v>
      </c>
    </row>
    <row r="33" spans="1:27" x14ac:dyDescent="0.3">
      <c r="A33" t="s">
        <v>76</v>
      </c>
      <c r="C33" s="26"/>
      <c r="D33">
        <v>381</v>
      </c>
      <c r="E33" s="26">
        <v>31</v>
      </c>
      <c r="G33" s="26"/>
      <c r="H33">
        <v>1608</v>
      </c>
      <c r="I33" s="26">
        <v>108</v>
      </c>
      <c r="J33">
        <v>1050</v>
      </c>
      <c r="K33" s="26">
        <v>2</v>
      </c>
      <c r="L33">
        <v>257</v>
      </c>
      <c r="M33" s="26">
        <v>12</v>
      </c>
      <c r="N33">
        <v>9596</v>
      </c>
      <c r="O33" s="26">
        <v>230</v>
      </c>
      <c r="P33">
        <v>315</v>
      </c>
      <c r="Q33" s="26">
        <v>14</v>
      </c>
      <c r="R33">
        <v>385</v>
      </c>
      <c r="S33" s="26">
        <v>42</v>
      </c>
      <c r="T33">
        <v>303</v>
      </c>
      <c r="U33" s="26">
        <v>16</v>
      </c>
      <c r="V33">
        <v>13895</v>
      </c>
      <c r="W33">
        <v>455</v>
      </c>
      <c r="Y33" s="31"/>
      <c r="Z33">
        <v>13895</v>
      </c>
      <c r="AA33">
        <v>455</v>
      </c>
    </row>
    <row r="34" spans="1:27" x14ac:dyDescent="0.3">
      <c r="A34" t="s">
        <v>41</v>
      </c>
      <c r="B34">
        <v>24</v>
      </c>
      <c r="C34" s="26">
        <v>5</v>
      </c>
      <c r="D34">
        <v>1174</v>
      </c>
      <c r="E34" s="26">
        <v>69</v>
      </c>
      <c r="G34" s="26"/>
      <c r="I34" s="26"/>
      <c r="J34">
        <v>880</v>
      </c>
      <c r="K34" s="26">
        <v>1</v>
      </c>
      <c r="M34" s="26"/>
      <c r="N34">
        <v>3808</v>
      </c>
      <c r="O34" s="26">
        <v>30</v>
      </c>
      <c r="Q34" s="26"/>
      <c r="S34" s="26"/>
      <c r="U34" s="26"/>
      <c r="V34">
        <v>5886</v>
      </c>
      <c r="W34">
        <v>105</v>
      </c>
      <c r="X34">
        <v>24813</v>
      </c>
      <c r="Y34" s="31">
        <v>16</v>
      </c>
      <c r="Z34">
        <v>30699</v>
      </c>
      <c r="AA34">
        <v>121</v>
      </c>
    </row>
    <row r="35" spans="1:27" x14ac:dyDescent="0.3">
      <c r="A35" t="s">
        <v>77</v>
      </c>
      <c r="C35" s="26"/>
      <c r="E35" s="26"/>
      <c r="G35" s="26"/>
      <c r="I35" s="26"/>
      <c r="K35" s="26"/>
      <c r="M35" s="26"/>
      <c r="N35">
        <v>117311</v>
      </c>
      <c r="O35" s="26">
        <v>147</v>
      </c>
      <c r="P35">
        <v>0</v>
      </c>
      <c r="Q35" s="26">
        <v>12</v>
      </c>
      <c r="S35" s="26"/>
      <c r="U35" s="26"/>
      <c r="V35">
        <v>117311</v>
      </c>
      <c r="W35">
        <v>159</v>
      </c>
      <c r="Y35" s="31"/>
      <c r="Z35">
        <v>117311</v>
      </c>
      <c r="AA35">
        <v>159</v>
      </c>
    </row>
    <row r="36" spans="1:27" x14ac:dyDescent="0.3">
      <c r="A36" t="s">
        <v>78</v>
      </c>
      <c r="C36" s="26"/>
      <c r="E36" s="26"/>
      <c r="G36" s="26"/>
      <c r="I36" s="26"/>
      <c r="K36" s="26"/>
      <c r="L36">
        <v>26</v>
      </c>
      <c r="M36" s="26">
        <v>17</v>
      </c>
      <c r="N36">
        <v>30061</v>
      </c>
      <c r="O36" s="26">
        <v>116</v>
      </c>
      <c r="P36">
        <v>2186</v>
      </c>
      <c r="Q36" s="26">
        <v>62</v>
      </c>
      <c r="S36" s="26"/>
      <c r="T36">
        <v>28</v>
      </c>
      <c r="U36" s="26">
        <v>9</v>
      </c>
      <c r="V36">
        <v>32301</v>
      </c>
      <c r="W36">
        <v>204</v>
      </c>
      <c r="Y36" s="31"/>
      <c r="Z36">
        <v>32301</v>
      </c>
      <c r="AA36">
        <v>204</v>
      </c>
    </row>
    <row r="37" spans="1:27" x14ac:dyDescent="0.3">
      <c r="A37" t="s">
        <v>79</v>
      </c>
      <c r="C37" s="26"/>
      <c r="D37">
        <v>6623</v>
      </c>
      <c r="E37" s="26">
        <v>188</v>
      </c>
      <c r="G37" s="26"/>
      <c r="H37">
        <v>1672</v>
      </c>
      <c r="I37" s="26">
        <v>137</v>
      </c>
      <c r="J37">
        <v>4816</v>
      </c>
      <c r="K37" s="26">
        <v>28</v>
      </c>
      <c r="L37">
        <v>341</v>
      </c>
      <c r="M37" s="26">
        <v>17</v>
      </c>
      <c r="N37">
        <v>431</v>
      </c>
      <c r="O37" s="26">
        <v>12</v>
      </c>
      <c r="P37">
        <v>1111</v>
      </c>
      <c r="Q37" s="26">
        <v>58</v>
      </c>
      <c r="S37" s="26"/>
      <c r="T37">
        <v>20</v>
      </c>
      <c r="U37" s="26">
        <v>1</v>
      </c>
      <c r="V37">
        <v>15014</v>
      </c>
      <c r="W37">
        <v>441</v>
      </c>
      <c r="X37">
        <v>49</v>
      </c>
      <c r="Y37" s="31">
        <v>38</v>
      </c>
      <c r="Z37">
        <v>15063</v>
      </c>
      <c r="AA37">
        <v>479</v>
      </c>
    </row>
    <row r="38" spans="1:27" x14ac:dyDescent="0.3">
      <c r="A38" t="s">
        <v>80</v>
      </c>
      <c r="C38" s="26"/>
      <c r="E38" s="26"/>
      <c r="G38" s="26"/>
      <c r="I38" s="26"/>
      <c r="K38" s="26"/>
      <c r="M38" s="26"/>
      <c r="N38">
        <v>427</v>
      </c>
      <c r="O38" s="26">
        <v>2</v>
      </c>
      <c r="P38">
        <v>95</v>
      </c>
      <c r="Q38" s="26">
        <v>7</v>
      </c>
      <c r="S38" s="26"/>
      <c r="U38" s="26"/>
      <c r="V38">
        <v>522</v>
      </c>
      <c r="W38">
        <v>9</v>
      </c>
      <c r="Y38" s="31"/>
      <c r="Z38">
        <v>522</v>
      </c>
      <c r="AA38">
        <v>9</v>
      </c>
    </row>
    <row r="39" spans="1:27" x14ac:dyDescent="0.3">
      <c r="A39" t="s">
        <v>81</v>
      </c>
      <c r="C39" s="26"/>
      <c r="D39">
        <v>556</v>
      </c>
      <c r="E39" s="26">
        <v>6</v>
      </c>
      <c r="G39" s="26"/>
      <c r="I39" s="26"/>
      <c r="K39" s="26"/>
      <c r="L39">
        <v>19</v>
      </c>
      <c r="M39" s="26">
        <v>1</v>
      </c>
      <c r="N39">
        <v>1581</v>
      </c>
      <c r="O39" s="26">
        <v>12</v>
      </c>
      <c r="P39">
        <v>394</v>
      </c>
      <c r="Q39" s="26">
        <v>28</v>
      </c>
      <c r="R39">
        <v>162</v>
      </c>
      <c r="S39" s="26">
        <v>5</v>
      </c>
      <c r="T39">
        <v>2</v>
      </c>
      <c r="U39" s="26"/>
      <c r="V39">
        <v>2714</v>
      </c>
      <c r="W39">
        <v>52</v>
      </c>
      <c r="X39">
        <v>98</v>
      </c>
      <c r="Y39" s="31">
        <v>22</v>
      </c>
      <c r="Z39">
        <v>2812</v>
      </c>
      <c r="AA39">
        <v>74</v>
      </c>
    </row>
    <row r="40" spans="1:27" x14ac:dyDescent="0.3">
      <c r="A40" t="s">
        <v>42</v>
      </c>
      <c r="B40">
        <v>4382</v>
      </c>
      <c r="C40" s="26">
        <v>239</v>
      </c>
      <c r="D40">
        <v>40664</v>
      </c>
      <c r="E40" s="26">
        <v>821</v>
      </c>
      <c r="F40">
        <v>669645</v>
      </c>
      <c r="G40" s="26">
        <v>327</v>
      </c>
      <c r="H40">
        <v>126532</v>
      </c>
      <c r="I40" s="26">
        <v>305</v>
      </c>
      <c r="K40" s="26"/>
      <c r="L40">
        <v>44347</v>
      </c>
      <c r="M40" s="26">
        <v>136</v>
      </c>
      <c r="N40">
        <v>122272</v>
      </c>
      <c r="O40" s="26">
        <v>1853</v>
      </c>
      <c r="Q40" s="26"/>
      <c r="S40" s="26"/>
      <c r="U40" s="26"/>
      <c r="V40">
        <v>1007842</v>
      </c>
      <c r="W40">
        <v>3681</v>
      </c>
      <c r="X40">
        <v>3977</v>
      </c>
      <c r="Y40" s="31">
        <v>230</v>
      </c>
      <c r="Z40">
        <v>1011819</v>
      </c>
      <c r="AA40">
        <v>3911</v>
      </c>
    </row>
    <row r="41" spans="1:27" x14ac:dyDescent="0.3">
      <c r="A41" t="s">
        <v>43</v>
      </c>
      <c r="C41" s="26"/>
      <c r="D41">
        <v>2788</v>
      </c>
      <c r="E41" s="26">
        <v>192</v>
      </c>
      <c r="G41" s="26"/>
      <c r="I41" s="26"/>
      <c r="K41" s="26"/>
      <c r="L41">
        <v>10142</v>
      </c>
      <c r="M41" s="26">
        <v>256</v>
      </c>
      <c r="N41">
        <v>4784</v>
      </c>
      <c r="O41" s="26">
        <v>58</v>
      </c>
      <c r="P41">
        <v>33825</v>
      </c>
      <c r="Q41" s="26">
        <v>614</v>
      </c>
      <c r="S41" s="26"/>
      <c r="U41" s="26"/>
      <c r="V41">
        <v>51539</v>
      </c>
      <c r="W41">
        <v>1120</v>
      </c>
      <c r="X41">
        <v>1584</v>
      </c>
      <c r="Y41" s="31">
        <v>129</v>
      </c>
      <c r="Z41">
        <v>53123</v>
      </c>
      <c r="AA41">
        <v>1249</v>
      </c>
    </row>
    <row r="42" spans="1:27" x14ac:dyDescent="0.3">
      <c r="A42" t="s">
        <v>82</v>
      </c>
      <c r="B42">
        <v>890</v>
      </c>
      <c r="C42" s="26">
        <v>71</v>
      </c>
      <c r="D42">
        <v>930</v>
      </c>
      <c r="E42" s="26">
        <v>125</v>
      </c>
      <c r="G42" s="26"/>
      <c r="H42">
        <v>1055</v>
      </c>
      <c r="I42" s="26">
        <v>119</v>
      </c>
      <c r="J42">
        <v>300</v>
      </c>
      <c r="K42" s="26">
        <v>2</v>
      </c>
      <c r="L42">
        <v>567</v>
      </c>
      <c r="M42" s="26">
        <v>40</v>
      </c>
      <c r="N42">
        <v>1113</v>
      </c>
      <c r="O42" s="26">
        <v>24</v>
      </c>
      <c r="P42">
        <v>641</v>
      </c>
      <c r="Q42" s="26">
        <v>66</v>
      </c>
      <c r="R42">
        <v>0</v>
      </c>
      <c r="S42" s="26">
        <v>1</v>
      </c>
      <c r="T42">
        <v>13</v>
      </c>
      <c r="U42" s="26">
        <v>4</v>
      </c>
      <c r="V42">
        <v>5509</v>
      </c>
      <c r="W42">
        <v>452</v>
      </c>
      <c r="X42">
        <v>206</v>
      </c>
      <c r="Y42" s="31">
        <v>2</v>
      </c>
      <c r="Z42">
        <v>5715</v>
      </c>
      <c r="AA42">
        <v>454</v>
      </c>
    </row>
    <row r="43" spans="1:27" x14ac:dyDescent="0.3">
      <c r="A43" t="s">
        <v>97</v>
      </c>
      <c r="C43" s="26"/>
      <c r="E43" s="26"/>
      <c r="G43" s="26"/>
      <c r="I43" s="26"/>
      <c r="K43" s="26"/>
      <c r="M43" s="26"/>
      <c r="O43" s="26"/>
      <c r="Q43" s="26"/>
      <c r="S43" s="26"/>
      <c r="U43" s="26"/>
      <c r="Y43" s="31"/>
    </row>
    <row r="44" spans="1:27" x14ac:dyDescent="0.3">
      <c r="A44" t="s">
        <v>44</v>
      </c>
      <c r="C44" s="26"/>
      <c r="D44">
        <v>804</v>
      </c>
      <c r="E44" s="26">
        <v>81</v>
      </c>
      <c r="G44" s="26"/>
      <c r="I44" s="26"/>
      <c r="J44">
        <v>115</v>
      </c>
      <c r="K44" s="26">
        <v>2</v>
      </c>
      <c r="L44">
        <v>55</v>
      </c>
      <c r="M44" s="26">
        <v>55</v>
      </c>
      <c r="N44">
        <v>26229</v>
      </c>
      <c r="O44" s="26">
        <v>116</v>
      </c>
      <c r="P44">
        <v>408</v>
      </c>
      <c r="Q44" s="26">
        <v>127</v>
      </c>
      <c r="S44" s="26"/>
      <c r="U44" s="26"/>
      <c r="V44">
        <v>27611</v>
      </c>
      <c r="W44">
        <v>381</v>
      </c>
      <c r="X44">
        <v>6106</v>
      </c>
      <c r="Y44" s="31">
        <v>1864</v>
      </c>
      <c r="Z44">
        <v>33717</v>
      </c>
      <c r="AA44">
        <v>2245</v>
      </c>
    </row>
    <row r="45" spans="1:27" x14ac:dyDescent="0.3">
      <c r="A45" t="s">
        <v>98</v>
      </c>
      <c r="C45" s="26"/>
      <c r="E45" s="26"/>
      <c r="G45" s="26"/>
      <c r="I45" s="26"/>
      <c r="K45" s="26"/>
      <c r="M45" s="26"/>
      <c r="O45" s="26"/>
      <c r="Q45" s="26"/>
      <c r="S45" s="26"/>
      <c r="U45" s="26"/>
      <c r="Y45" s="31"/>
    </row>
    <row r="46" spans="1:27" x14ac:dyDescent="0.3">
      <c r="A46" t="s">
        <v>45</v>
      </c>
      <c r="C46" s="26"/>
      <c r="D46">
        <v>470</v>
      </c>
      <c r="E46" s="26">
        <v>30</v>
      </c>
      <c r="G46" s="26"/>
      <c r="I46" s="26"/>
      <c r="K46" s="26"/>
      <c r="L46">
        <v>275</v>
      </c>
      <c r="M46" s="26">
        <v>42</v>
      </c>
      <c r="N46">
        <v>1014</v>
      </c>
      <c r="O46" s="26">
        <v>15</v>
      </c>
      <c r="P46">
        <v>112</v>
      </c>
      <c r="Q46" s="26">
        <v>14</v>
      </c>
      <c r="S46" s="26"/>
      <c r="U46" s="26"/>
      <c r="V46">
        <v>1871</v>
      </c>
      <c r="W46">
        <v>101</v>
      </c>
      <c r="X46">
        <v>526</v>
      </c>
      <c r="Y46" s="31">
        <v>80</v>
      </c>
      <c r="Z46">
        <v>2397</v>
      </c>
      <c r="AA46">
        <v>181</v>
      </c>
    </row>
    <row r="47" spans="1:27" x14ac:dyDescent="0.3">
      <c r="A47" t="s">
        <v>46</v>
      </c>
      <c r="C47" s="26"/>
      <c r="E47" s="26"/>
      <c r="G47" s="26"/>
      <c r="I47" s="26"/>
      <c r="K47" s="26"/>
      <c r="M47" s="26"/>
      <c r="N47">
        <v>23474</v>
      </c>
      <c r="O47" s="26">
        <v>737</v>
      </c>
      <c r="Q47" s="26"/>
      <c r="S47" s="26"/>
      <c r="U47" s="26"/>
      <c r="V47">
        <v>23474</v>
      </c>
      <c r="W47">
        <v>737</v>
      </c>
      <c r="X47">
        <v>11492</v>
      </c>
      <c r="Y47" s="31">
        <v>184</v>
      </c>
      <c r="Z47">
        <v>34966</v>
      </c>
      <c r="AA47">
        <v>921</v>
      </c>
    </row>
    <row r="48" spans="1:27" x14ac:dyDescent="0.3">
      <c r="A48" t="s">
        <v>158</v>
      </c>
      <c r="B48">
        <v>6337</v>
      </c>
      <c r="C48" s="26">
        <v>20</v>
      </c>
      <c r="D48">
        <v>3133</v>
      </c>
      <c r="E48" s="26">
        <v>18</v>
      </c>
      <c r="F48">
        <v>19068</v>
      </c>
      <c r="G48" s="26">
        <v>27</v>
      </c>
      <c r="I48" s="26"/>
      <c r="K48" s="26"/>
      <c r="L48">
        <v>90800</v>
      </c>
      <c r="M48" s="26">
        <v>310</v>
      </c>
      <c r="N48">
        <v>72644</v>
      </c>
      <c r="O48" s="26">
        <v>114</v>
      </c>
      <c r="P48">
        <v>5355</v>
      </c>
      <c r="Q48" s="26">
        <v>125</v>
      </c>
      <c r="S48" s="26"/>
      <c r="T48">
        <v>41</v>
      </c>
      <c r="U48" s="26">
        <v>4</v>
      </c>
      <c r="V48">
        <v>197378</v>
      </c>
      <c r="W48">
        <v>618</v>
      </c>
      <c r="X48">
        <v>617</v>
      </c>
      <c r="Y48" s="31">
        <v>3</v>
      </c>
      <c r="Z48">
        <v>197995</v>
      </c>
      <c r="AA48">
        <v>621</v>
      </c>
    </row>
    <row r="49" spans="1:27" x14ac:dyDescent="0.3">
      <c r="A49" t="s">
        <v>47</v>
      </c>
      <c r="B49">
        <v>33</v>
      </c>
      <c r="C49" s="26">
        <v>3</v>
      </c>
      <c r="D49">
        <v>1749</v>
      </c>
      <c r="E49" s="26">
        <v>36</v>
      </c>
      <c r="G49" s="26"/>
      <c r="I49" s="26"/>
      <c r="K49" s="26"/>
      <c r="L49">
        <v>170</v>
      </c>
      <c r="M49" s="26">
        <v>3</v>
      </c>
      <c r="N49">
        <v>36006</v>
      </c>
      <c r="O49" s="26">
        <v>68</v>
      </c>
      <c r="P49">
        <v>4416</v>
      </c>
      <c r="Q49" s="26">
        <v>7</v>
      </c>
      <c r="S49" s="26"/>
      <c r="T49">
        <v>955</v>
      </c>
      <c r="U49" s="26">
        <v>16</v>
      </c>
      <c r="V49">
        <v>43329</v>
      </c>
      <c r="W49">
        <v>133</v>
      </c>
      <c r="X49">
        <v>2473575</v>
      </c>
      <c r="Y49" s="31">
        <v>2813</v>
      </c>
      <c r="Z49">
        <v>2516904</v>
      </c>
      <c r="AA49">
        <v>2946</v>
      </c>
    </row>
    <row r="50" spans="1:27" x14ac:dyDescent="0.3">
      <c r="A50" t="s">
        <v>155</v>
      </c>
      <c r="C50" s="26"/>
      <c r="E50" s="26"/>
      <c r="G50" s="26"/>
      <c r="I50" s="26"/>
      <c r="J50">
        <v>2351</v>
      </c>
      <c r="K50" s="26">
        <v>3</v>
      </c>
      <c r="M50" s="26"/>
      <c r="N50">
        <v>11464</v>
      </c>
      <c r="O50" s="26">
        <v>12</v>
      </c>
      <c r="Q50" s="26"/>
      <c r="S50" s="26"/>
      <c r="U50" s="26"/>
      <c r="V50">
        <v>13815</v>
      </c>
      <c r="W50">
        <v>15</v>
      </c>
      <c r="X50">
        <f>104422+6500</f>
        <v>110922</v>
      </c>
      <c r="Y50" s="31">
        <v>18</v>
      </c>
      <c r="Z50">
        <v>118237</v>
      </c>
      <c r="AA50">
        <v>32</v>
      </c>
    </row>
    <row r="51" spans="1:27" x14ac:dyDescent="0.3">
      <c r="A51" t="s">
        <v>84</v>
      </c>
      <c r="C51" s="26"/>
      <c r="D51">
        <v>207</v>
      </c>
      <c r="E51" s="26">
        <v>11</v>
      </c>
      <c r="G51" s="26"/>
      <c r="I51" s="26"/>
      <c r="J51">
        <v>450</v>
      </c>
      <c r="K51" s="26">
        <v>80</v>
      </c>
      <c r="M51" s="26"/>
      <c r="N51">
        <v>260</v>
      </c>
      <c r="O51" s="26">
        <v>2</v>
      </c>
      <c r="Q51" s="26"/>
      <c r="R51">
        <v>471</v>
      </c>
      <c r="S51" s="26">
        <v>8</v>
      </c>
      <c r="U51" s="26"/>
      <c r="V51">
        <v>1388</v>
      </c>
      <c r="W51">
        <v>101</v>
      </c>
      <c r="X51">
        <v>2</v>
      </c>
      <c r="Y51" s="31">
        <v>1</v>
      </c>
      <c r="Z51">
        <v>1390</v>
      </c>
      <c r="AA51">
        <v>102</v>
      </c>
    </row>
    <row r="52" spans="1:27" x14ac:dyDescent="0.3">
      <c r="A52" t="s">
        <v>85</v>
      </c>
      <c r="C52" s="26"/>
      <c r="E52" s="26"/>
      <c r="G52" s="26"/>
      <c r="I52" s="26"/>
      <c r="K52" s="26"/>
      <c r="L52">
        <v>68</v>
      </c>
      <c r="M52" s="26">
        <v>9</v>
      </c>
      <c r="N52">
        <v>5958</v>
      </c>
      <c r="O52" s="26">
        <v>25</v>
      </c>
      <c r="P52">
        <v>3988</v>
      </c>
      <c r="Q52" s="26">
        <v>113</v>
      </c>
      <c r="S52" s="26"/>
      <c r="U52" s="26"/>
      <c r="V52">
        <v>10014</v>
      </c>
      <c r="W52">
        <v>147</v>
      </c>
      <c r="X52">
        <v>1706</v>
      </c>
      <c r="Y52" s="31">
        <v>150</v>
      </c>
      <c r="Z52">
        <v>11720</v>
      </c>
      <c r="AA52">
        <v>297</v>
      </c>
    </row>
    <row r="53" spans="1:27" x14ac:dyDescent="0.3">
      <c r="A53" t="s">
        <v>48</v>
      </c>
      <c r="C53" s="26"/>
      <c r="D53">
        <v>168</v>
      </c>
      <c r="E53" s="26">
        <v>22</v>
      </c>
      <c r="G53" s="26"/>
      <c r="I53" s="26"/>
      <c r="J53">
        <v>24</v>
      </c>
      <c r="K53" s="26">
        <v>1</v>
      </c>
      <c r="L53">
        <v>28</v>
      </c>
      <c r="M53" s="26">
        <v>3</v>
      </c>
      <c r="N53">
        <v>881</v>
      </c>
      <c r="O53" s="26">
        <v>15</v>
      </c>
      <c r="Q53" s="26"/>
      <c r="R53">
        <v>67</v>
      </c>
      <c r="S53" s="26">
        <v>32</v>
      </c>
      <c r="U53" s="26"/>
      <c r="V53">
        <v>1168</v>
      </c>
      <c r="W53">
        <v>73</v>
      </c>
      <c r="X53">
        <v>692</v>
      </c>
      <c r="Y53" s="31">
        <v>97</v>
      </c>
      <c r="Z53">
        <v>1860</v>
      </c>
      <c r="AA53">
        <v>170</v>
      </c>
    </row>
    <row r="54" spans="1:27" x14ac:dyDescent="0.3">
      <c r="A54" t="s">
        <v>86</v>
      </c>
      <c r="C54" s="26"/>
      <c r="E54" s="26"/>
      <c r="G54" s="26"/>
      <c r="I54" s="26"/>
      <c r="K54" s="26"/>
      <c r="L54">
        <v>204</v>
      </c>
      <c r="M54" s="26">
        <v>11</v>
      </c>
      <c r="N54">
        <v>8738</v>
      </c>
      <c r="O54" s="26">
        <v>84</v>
      </c>
      <c r="P54">
        <v>1582</v>
      </c>
      <c r="Q54" s="26">
        <v>145</v>
      </c>
      <c r="S54" s="26"/>
      <c r="U54" s="26"/>
      <c r="V54">
        <v>10524</v>
      </c>
      <c r="W54">
        <v>240</v>
      </c>
      <c r="X54">
        <v>301</v>
      </c>
      <c r="Y54" s="31">
        <v>28</v>
      </c>
      <c r="Z54">
        <v>10825</v>
      </c>
      <c r="AA54">
        <v>268</v>
      </c>
    </row>
    <row r="55" spans="1:27" x14ac:dyDescent="0.3">
      <c r="A55" t="s">
        <v>87</v>
      </c>
      <c r="C55" s="26"/>
      <c r="D55">
        <v>226</v>
      </c>
      <c r="E55" s="26">
        <v>8</v>
      </c>
      <c r="G55" s="26"/>
      <c r="I55" s="26"/>
      <c r="K55" s="26"/>
      <c r="L55">
        <v>1626</v>
      </c>
      <c r="M55" s="26">
        <v>272</v>
      </c>
      <c r="N55">
        <v>9897</v>
      </c>
      <c r="O55" s="26">
        <v>28</v>
      </c>
      <c r="P55">
        <v>758</v>
      </c>
      <c r="Q55" s="26">
        <v>43</v>
      </c>
      <c r="S55" s="26"/>
      <c r="U55" s="26"/>
      <c r="V55">
        <v>12507</v>
      </c>
      <c r="W55">
        <v>351</v>
      </c>
      <c r="X55">
        <v>4506</v>
      </c>
      <c r="Y55" s="31">
        <v>414</v>
      </c>
      <c r="Z55">
        <v>17013</v>
      </c>
      <c r="AA55">
        <v>765</v>
      </c>
    </row>
    <row r="56" spans="1:27" x14ac:dyDescent="0.3">
      <c r="A56" t="s">
        <v>88</v>
      </c>
      <c r="C56" s="26"/>
      <c r="E56" s="26"/>
      <c r="G56" s="26"/>
      <c r="I56" s="26"/>
      <c r="K56" s="26"/>
      <c r="M56" s="26"/>
      <c r="N56">
        <v>8870</v>
      </c>
      <c r="O56" s="26">
        <v>10</v>
      </c>
      <c r="P56">
        <v>8215</v>
      </c>
      <c r="Q56" s="26">
        <v>51</v>
      </c>
      <c r="S56" s="26"/>
      <c r="U56" s="26"/>
      <c r="V56">
        <v>17085</v>
      </c>
      <c r="W56">
        <v>61</v>
      </c>
      <c r="Y56" s="31"/>
      <c r="Z56">
        <v>17085</v>
      </c>
      <c r="AA56">
        <v>61</v>
      </c>
    </row>
    <row r="57" spans="1:27" x14ac:dyDescent="0.3">
      <c r="A57" t="s">
        <v>49</v>
      </c>
      <c r="C57" s="26"/>
      <c r="D57">
        <v>421</v>
      </c>
      <c r="E57" s="26">
        <v>20</v>
      </c>
      <c r="G57" s="26"/>
      <c r="I57" s="26"/>
      <c r="K57" s="26"/>
      <c r="L57">
        <v>243</v>
      </c>
      <c r="M57" s="26">
        <v>13</v>
      </c>
      <c r="N57">
        <v>1222</v>
      </c>
      <c r="O57" s="26">
        <v>38</v>
      </c>
      <c r="Q57" s="26"/>
      <c r="S57" s="26"/>
      <c r="U57" s="26"/>
      <c r="V57">
        <v>1886</v>
      </c>
      <c r="W57">
        <v>71</v>
      </c>
      <c r="X57">
        <v>586</v>
      </c>
      <c r="Y57" s="31">
        <v>73</v>
      </c>
      <c r="Z57">
        <v>2472</v>
      </c>
      <c r="AA57">
        <v>144</v>
      </c>
    </row>
    <row r="58" spans="1:27" x14ac:dyDescent="0.3">
      <c r="A58" t="s">
        <v>89</v>
      </c>
      <c r="C58" s="26"/>
      <c r="E58" s="26"/>
      <c r="G58" s="26"/>
      <c r="I58" s="26"/>
      <c r="K58" s="26"/>
      <c r="M58" s="26"/>
      <c r="N58">
        <v>1273</v>
      </c>
      <c r="O58" s="26">
        <v>3</v>
      </c>
      <c r="Q58" s="26"/>
      <c r="S58" s="26"/>
      <c r="U58" s="26"/>
      <c r="V58">
        <v>1273</v>
      </c>
      <c r="W58">
        <v>3</v>
      </c>
      <c r="Y58" s="31"/>
      <c r="Z58">
        <v>1273</v>
      </c>
      <c r="AA58">
        <v>3</v>
      </c>
    </row>
    <row r="59" spans="1:27" x14ac:dyDescent="0.3">
      <c r="A59" t="s">
        <v>90</v>
      </c>
      <c r="C59" s="26"/>
      <c r="E59" s="26"/>
      <c r="G59" s="26"/>
      <c r="H59">
        <v>75</v>
      </c>
      <c r="I59" s="26">
        <v>3</v>
      </c>
      <c r="K59" s="26"/>
      <c r="M59" s="26"/>
      <c r="N59">
        <v>18396</v>
      </c>
      <c r="O59" s="26">
        <v>213</v>
      </c>
      <c r="Q59" s="26"/>
      <c r="S59" s="26"/>
      <c r="U59" s="26"/>
      <c r="V59">
        <v>18471</v>
      </c>
      <c r="W59">
        <v>216</v>
      </c>
      <c r="X59">
        <v>5191</v>
      </c>
      <c r="Y59" s="31">
        <v>961</v>
      </c>
      <c r="Z59">
        <v>23662</v>
      </c>
      <c r="AA59">
        <v>1177</v>
      </c>
    </row>
    <row r="60" spans="1:27" x14ac:dyDescent="0.3">
      <c r="A60" t="s">
        <v>83</v>
      </c>
      <c r="C60" s="26"/>
      <c r="E60" s="26"/>
      <c r="G60" s="26"/>
      <c r="I60" s="26"/>
      <c r="K60" s="26"/>
      <c r="M60" s="26"/>
      <c r="O60" s="26"/>
      <c r="Q60" s="26"/>
      <c r="S60" s="26"/>
      <c r="U60" s="26"/>
      <c r="Y60" s="31"/>
    </row>
    <row r="61" spans="1:27" x14ac:dyDescent="0.3">
      <c r="A61" t="s">
        <v>99</v>
      </c>
      <c r="C61" s="26"/>
      <c r="E61" s="26"/>
      <c r="G61" s="26"/>
      <c r="I61" s="26"/>
      <c r="K61" s="26"/>
      <c r="M61" s="26"/>
      <c r="O61" s="26"/>
      <c r="Q61" s="26"/>
      <c r="S61" s="26"/>
      <c r="U61" s="26"/>
      <c r="Y61" s="31"/>
    </row>
    <row r="62" spans="1:27" x14ac:dyDescent="0.3">
      <c r="A62" t="s">
        <v>102</v>
      </c>
      <c r="C62" s="26"/>
      <c r="E62" s="26"/>
      <c r="G62" s="26"/>
      <c r="I62" s="26"/>
      <c r="K62" s="26"/>
      <c r="M62" s="26"/>
      <c r="O62" s="26"/>
      <c r="Q62" s="26"/>
      <c r="S62" s="26"/>
      <c r="U62" s="26"/>
      <c r="Y62" s="31"/>
    </row>
    <row r="63" spans="1:27" x14ac:dyDescent="0.3">
      <c r="A63" t="s">
        <v>103</v>
      </c>
      <c r="C63" s="26"/>
      <c r="E63" s="26"/>
      <c r="G63" s="26"/>
      <c r="I63" s="26"/>
      <c r="K63" s="26"/>
      <c r="M63" s="26"/>
      <c r="O63" s="26"/>
      <c r="Q63" s="26"/>
      <c r="S63" s="26"/>
      <c r="U63" s="26"/>
      <c r="Y63" s="31"/>
    </row>
  </sheetData>
  <sheetProtection algorithmName="SHA-512" hashValue="dWl0knH5LRn+EkFKv3pdp4Sc+NQ/wzE2Smtj6WeS9fbIpRtPkWBOXJysADKAeKO+bILiUVv68u3BZxDVEBu/aA==" saltValue="lj6KC0o+slsjiMFq+qY6pg==" spinCount="100000" sheet="1" objects="1" scenarios="1" selectLockedCells="1" selectUnlockedCells="1"/>
  <autoFilter ref="A1:AA59" xr:uid="{42F7C882-719F-47C7-A8CC-D16BD7CDD34A}">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3" showButton="0"/>
  </autoFilter>
  <mergeCells count="2">
    <mergeCell ref="B1:U1"/>
    <mergeCell ref="X1:Y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20EDD-9EB6-49A2-B936-D4A2D7A45FC0}">
  <sheetPr>
    <tabColor rgb="FFFF0000"/>
  </sheetPr>
  <dimension ref="A1:AA56"/>
  <sheetViews>
    <sheetView topLeftCell="A45" zoomScaleNormal="100" workbookViewId="0">
      <selection activeCell="W6" sqref="W6"/>
    </sheetView>
  </sheetViews>
  <sheetFormatPr defaultRowHeight="14.4" x14ac:dyDescent="0.3"/>
  <cols>
    <col min="1" max="1" width="59.6640625" bestFit="1" customWidth="1"/>
    <col min="25" max="25" width="63.21875" bestFit="1" customWidth="1"/>
  </cols>
  <sheetData>
    <row r="1" spans="1:27" ht="100.8" x14ac:dyDescent="0.3">
      <c r="A1" s="10" t="s">
        <v>104</v>
      </c>
      <c r="B1" s="10" t="s">
        <v>105</v>
      </c>
      <c r="C1" s="10" t="s">
        <v>106</v>
      </c>
      <c r="D1" s="10" t="s">
        <v>107</v>
      </c>
      <c r="E1" s="10" t="s">
        <v>108</v>
      </c>
      <c r="F1" s="10" t="s">
        <v>109</v>
      </c>
      <c r="G1" s="10" t="s">
        <v>110</v>
      </c>
      <c r="H1" s="10" t="s">
        <v>111</v>
      </c>
      <c r="I1" s="10" t="s">
        <v>112</v>
      </c>
      <c r="J1" s="10" t="s">
        <v>113</v>
      </c>
      <c r="K1" s="10" t="s">
        <v>114</v>
      </c>
      <c r="L1" s="11" t="s">
        <v>115</v>
      </c>
      <c r="M1" s="10" t="s">
        <v>116</v>
      </c>
      <c r="N1" s="10" t="s">
        <v>117</v>
      </c>
      <c r="O1" s="10" t="s">
        <v>118</v>
      </c>
      <c r="P1" s="10" t="s">
        <v>119</v>
      </c>
      <c r="Q1" s="10" t="s">
        <v>120</v>
      </c>
      <c r="R1" s="10" t="s">
        <v>121</v>
      </c>
      <c r="S1" s="10" t="s">
        <v>122</v>
      </c>
      <c r="T1" s="10" t="s">
        <v>123</v>
      </c>
      <c r="U1" s="10" t="s">
        <v>124</v>
      </c>
      <c r="V1" s="10" t="s">
        <v>125</v>
      </c>
      <c r="W1" s="11" t="s">
        <v>126</v>
      </c>
      <c r="X1" s="10" t="s">
        <v>127</v>
      </c>
      <c r="Y1" s="10" t="s">
        <v>128</v>
      </c>
      <c r="Z1" s="10" t="s">
        <v>129</v>
      </c>
      <c r="AA1" s="10" t="s">
        <v>130</v>
      </c>
    </row>
    <row r="2" spans="1:27" ht="43.2" x14ac:dyDescent="0.3">
      <c r="A2" s="10" t="s">
        <v>52</v>
      </c>
      <c r="B2" s="10">
        <v>0</v>
      </c>
      <c r="C2" s="10">
        <v>0</v>
      </c>
      <c r="D2" s="10">
        <v>0</v>
      </c>
      <c r="E2" s="10">
        <v>0</v>
      </c>
      <c r="F2" s="10">
        <v>0</v>
      </c>
      <c r="G2" s="10">
        <v>0</v>
      </c>
      <c r="H2" s="10">
        <v>0</v>
      </c>
      <c r="I2" s="10">
        <v>0</v>
      </c>
      <c r="J2" s="10">
        <v>0</v>
      </c>
      <c r="K2" s="10">
        <v>0</v>
      </c>
      <c r="L2" s="11">
        <v>0</v>
      </c>
      <c r="M2" s="10">
        <v>0</v>
      </c>
      <c r="N2" s="10">
        <v>0</v>
      </c>
      <c r="O2" s="10">
        <v>0</v>
      </c>
      <c r="P2" s="10">
        <v>0</v>
      </c>
      <c r="Q2" s="10">
        <v>0</v>
      </c>
      <c r="R2" s="10">
        <v>0</v>
      </c>
      <c r="S2" s="10">
        <v>0</v>
      </c>
      <c r="T2" s="10">
        <v>0</v>
      </c>
      <c r="U2" s="10">
        <v>0</v>
      </c>
      <c r="V2" s="10">
        <v>0</v>
      </c>
      <c r="W2" s="11">
        <v>0</v>
      </c>
      <c r="X2" s="10">
        <v>0</v>
      </c>
      <c r="Y2" s="10">
        <v>0</v>
      </c>
      <c r="Z2" s="10" t="s">
        <v>52</v>
      </c>
      <c r="AA2" s="10" t="s">
        <v>146</v>
      </c>
    </row>
    <row r="3" spans="1:27" x14ac:dyDescent="0.3">
      <c r="A3" t="s">
        <v>27</v>
      </c>
      <c r="B3">
        <v>3</v>
      </c>
      <c r="C3">
        <v>65</v>
      </c>
      <c r="F3">
        <v>2</v>
      </c>
      <c r="G3">
        <v>50</v>
      </c>
      <c r="H3">
        <v>8</v>
      </c>
      <c r="J3">
        <v>65</v>
      </c>
      <c r="K3">
        <v>20</v>
      </c>
      <c r="L3">
        <v>213</v>
      </c>
      <c r="M3">
        <v>350</v>
      </c>
      <c r="N3">
        <v>150</v>
      </c>
      <c r="Q3">
        <v>3500</v>
      </c>
      <c r="R3">
        <v>45000</v>
      </c>
      <c r="S3">
        <v>100</v>
      </c>
      <c r="U3">
        <v>35</v>
      </c>
      <c r="V3">
        <v>2500</v>
      </c>
      <c r="W3">
        <v>51635</v>
      </c>
      <c r="X3">
        <v>26</v>
      </c>
      <c r="Y3">
        <v>4500</v>
      </c>
      <c r="Z3" t="s">
        <v>131</v>
      </c>
      <c r="AA3">
        <v>37357344</v>
      </c>
    </row>
    <row r="4" spans="1:27" x14ac:dyDescent="0.3">
      <c r="A4" t="s">
        <v>93</v>
      </c>
      <c r="B4">
        <v>0</v>
      </c>
      <c r="C4">
        <v>25</v>
      </c>
      <c r="D4">
        <v>0</v>
      </c>
      <c r="E4">
        <v>0</v>
      </c>
      <c r="F4">
        <v>1</v>
      </c>
      <c r="G4">
        <v>40</v>
      </c>
      <c r="H4">
        <v>0</v>
      </c>
      <c r="I4">
        <v>20</v>
      </c>
      <c r="J4">
        <v>50</v>
      </c>
      <c r="K4">
        <v>10</v>
      </c>
      <c r="L4">
        <v>146</v>
      </c>
      <c r="M4">
        <v>0</v>
      </c>
      <c r="N4">
        <v>400</v>
      </c>
      <c r="O4">
        <v>0</v>
      </c>
      <c r="P4">
        <v>0</v>
      </c>
      <c r="Q4">
        <v>1200</v>
      </c>
      <c r="R4">
        <v>1200</v>
      </c>
      <c r="S4">
        <v>0</v>
      </c>
      <c r="T4">
        <v>3000</v>
      </c>
      <c r="U4">
        <v>40</v>
      </c>
      <c r="V4">
        <v>40</v>
      </c>
      <c r="W4">
        <v>5880</v>
      </c>
      <c r="X4">
        <v>0</v>
      </c>
      <c r="Y4">
        <v>0</v>
      </c>
      <c r="Z4" t="s">
        <v>93</v>
      </c>
      <c r="AA4">
        <v>37235864</v>
      </c>
    </row>
    <row r="5" spans="1:27" x14ac:dyDescent="0.3">
      <c r="A5" t="s">
        <v>69</v>
      </c>
      <c r="B5">
        <v>3</v>
      </c>
      <c r="C5">
        <v>300</v>
      </c>
      <c r="D5">
        <v>0</v>
      </c>
      <c r="E5">
        <v>0</v>
      </c>
      <c r="F5">
        <v>0</v>
      </c>
      <c r="G5">
        <v>20</v>
      </c>
      <c r="H5">
        <v>3</v>
      </c>
      <c r="I5">
        <v>0</v>
      </c>
      <c r="J5">
        <v>200</v>
      </c>
      <c r="K5">
        <v>0</v>
      </c>
      <c r="L5">
        <v>526</v>
      </c>
      <c r="M5">
        <v>300</v>
      </c>
      <c r="N5">
        <v>500</v>
      </c>
      <c r="O5">
        <v>0</v>
      </c>
      <c r="P5">
        <v>0</v>
      </c>
      <c r="Q5">
        <v>0</v>
      </c>
      <c r="R5">
        <v>6000</v>
      </c>
      <c r="S5">
        <v>200</v>
      </c>
      <c r="T5">
        <v>0</v>
      </c>
      <c r="U5">
        <v>100</v>
      </c>
      <c r="V5">
        <v>0</v>
      </c>
      <c r="W5">
        <v>7100</v>
      </c>
      <c r="X5">
        <v>0</v>
      </c>
      <c r="Y5">
        <v>0</v>
      </c>
      <c r="Z5" t="s">
        <v>69</v>
      </c>
      <c r="AA5">
        <v>36577627</v>
      </c>
    </row>
    <row r="6" spans="1:27" x14ac:dyDescent="0.3">
      <c r="A6" t="s">
        <v>28</v>
      </c>
      <c r="B6">
        <v>5943</v>
      </c>
      <c r="C6">
        <v>9624</v>
      </c>
      <c r="D6">
        <v>380</v>
      </c>
      <c r="E6">
        <v>76</v>
      </c>
      <c r="F6">
        <v>270</v>
      </c>
      <c r="G6">
        <v>537</v>
      </c>
      <c r="H6">
        <v>12</v>
      </c>
      <c r="I6">
        <v>0</v>
      </c>
      <c r="J6">
        <v>0</v>
      </c>
      <c r="K6">
        <v>155</v>
      </c>
      <c r="L6">
        <v>16997</v>
      </c>
      <c r="M6">
        <v>29702</v>
      </c>
      <c r="N6">
        <v>121595</v>
      </c>
      <c r="O6">
        <v>27763</v>
      </c>
      <c r="P6">
        <v>5553</v>
      </c>
      <c r="Q6">
        <v>1263</v>
      </c>
      <c r="R6">
        <v>36109</v>
      </c>
      <c r="S6">
        <v>3528</v>
      </c>
      <c r="T6">
        <v>0</v>
      </c>
      <c r="U6">
        <v>0</v>
      </c>
      <c r="V6">
        <v>3283</v>
      </c>
      <c r="W6">
        <v>228796</v>
      </c>
      <c r="X6">
        <v>341</v>
      </c>
      <c r="Y6">
        <v>4644</v>
      </c>
      <c r="Z6" t="s">
        <v>28</v>
      </c>
      <c r="AA6">
        <v>36640438</v>
      </c>
    </row>
    <row r="7" spans="1:27" x14ac:dyDescent="0.3">
      <c r="A7" t="s">
        <v>29</v>
      </c>
      <c r="B7">
        <v>5</v>
      </c>
      <c r="C7">
        <v>200</v>
      </c>
      <c r="D7">
        <v>0</v>
      </c>
      <c r="E7">
        <v>5</v>
      </c>
      <c r="F7">
        <v>1</v>
      </c>
      <c r="G7">
        <v>125</v>
      </c>
      <c r="H7">
        <v>1</v>
      </c>
      <c r="I7">
        <v>0</v>
      </c>
      <c r="J7">
        <v>50</v>
      </c>
      <c r="K7">
        <v>13</v>
      </c>
      <c r="L7">
        <v>400</v>
      </c>
      <c r="M7">
        <v>500</v>
      </c>
      <c r="N7">
        <v>3000</v>
      </c>
      <c r="O7">
        <v>0</v>
      </c>
      <c r="P7">
        <v>150</v>
      </c>
      <c r="Q7">
        <v>5000</v>
      </c>
      <c r="R7">
        <v>15650</v>
      </c>
      <c r="S7">
        <v>500</v>
      </c>
      <c r="T7">
        <v>0</v>
      </c>
      <c r="U7">
        <v>200</v>
      </c>
      <c r="V7">
        <v>5000</v>
      </c>
      <c r="W7">
        <v>30000</v>
      </c>
      <c r="X7">
        <v>10</v>
      </c>
      <c r="Y7">
        <v>10000</v>
      </c>
      <c r="Z7" t="s">
        <v>29</v>
      </c>
      <c r="AA7">
        <v>36482070</v>
      </c>
    </row>
    <row r="8" spans="1:27" x14ac:dyDescent="0.3">
      <c r="A8" t="s">
        <v>158</v>
      </c>
      <c r="B8">
        <v>1</v>
      </c>
      <c r="C8">
        <v>3</v>
      </c>
      <c r="D8">
        <v>1</v>
      </c>
      <c r="E8">
        <v>0</v>
      </c>
      <c r="F8">
        <v>1</v>
      </c>
      <c r="G8">
        <v>126</v>
      </c>
      <c r="H8">
        <v>0</v>
      </c>
      <c r="I8">
        <v>5</v>
      </c>
      <c r="J8">
        <v>122</v>
      </c>
      <c r="K8">
        <v>261</v>
      </c>
      <c r="L8">
        <v>520</v>
      </c>
      <c r="M8">
        <v>2657</v>
      </c>
      <c r="N8">
        <v>6649</v>
      </c>
      <c r="O8">
        <v>40772</v>
      </c>
      <c r="P8">
        <v>0</v>
      </c>
      <c r="Q8">
        <v>18250</v>
      </c>
      <c r="R8">
        <v>56275</v>
      </c>
      <c r="S8">
        <v>0</v>
      </c>
      <c r="T8">
        <v>325</v>
      </c>
      <c r="U8">
        <v>5127</v>
      </c>
      <c r="V8">
        <v>72455</v>
      </c>
      <c r="W8">
        <v>202510</v>
      </c>
      <c r="X8">
        <v>0</v>
      </c>
      <c r="Y8">
        <v>0</v>
      </c>
      <c r="Z8" t="s">
        <v>132</v>
      </c>
      <c r="AA8">
        <v>36652029</v>
      </c>
    </row>
    <row r="9" spans="1:27" x14ac:dyDescent="0.3">
      <c r="A9" t="s">
        <v>70</v>
      </c>
      <c r="B9">
        <v>0</v>
      </c>
      <c r="C9">
        <v>25</v>
      </c>
      <c r="D9">
        <v>0</v>
      </c>
      <c r="E9">
        <v>0</v>
      </c>
      <c r="F9">
        <v>1</v>
      </c>
      <c r="G9">
        <v>60</v>
      </c>
      <c r="H9">
        <v>10</v>
      </c>
      <c r="I9">
        <v>10</v>
      </c>
      <c r="J9">
        <v>85</v>
      </c>
      <c r="K9">
        <v>10</v>
      </c>
      <c r="L9">
        <v>201</v>
      </c>
      <c r="M9">
        <v>0</v>
      </c>
      <c r="N9">
        <v>15000</v>
      </c>
      <c r="O9">
        <v>0</v>
      </c>
      <c r="P9">
        <v>0</v>
      </c>
      <c r="Q9">
        <v>300</v>
      </c>
      <c r="R9">
        <v>6500</v>
      </c>
      <c r="S9">
        <v>150</v>
      </c>
      <c r="T9">
        <v>1000</v>
      </c>
      <c r="U9">
        <v>500</v>
      </c>
      <c r="V9">
        <v>300</v>
      </c>
      <c r="W9">
        <v>23750</v>
      </c>
      <c r="X9">
        <v>25</v>
      </c>
      <c r="Y9">
        <v>250</v>
      </c>
      <c r="Z9" t="s">
        <v>133</v>
      </c>
      <c r="AA9">
        <v>37012820</v>
      </c>
    </row>
    <row r="10" spans="1:27" x14ac:dyDescent="0.3">
      <c r="A10" t="s">
        <v>71</v>
      </c>
      <c r="B10">
        <v>18</v>
      </c>
      <c r="C10">
        <v>120</v>
      </c>
      <c r="D10">
        <v>5</v>
      </c>
      <c r="E10">
        <v>8</v>
      </c>
      <c r="F10">
        <v>2</v>
      </c>
      <c r="G10">
        <v>2</v>
      </c>
      <c r="H10">
        <v>1</v>
      </c>
      <c r="I10">
        <v>0</v>
      </c>
      <c r="J10">
        <v>0</v>
      </c>
      <c r="K10">
        <v>0</v>
      </c>
      <c r="L10">
        <v>156</v>
      </c>
      <c r="M10">
        <v>150</v>
      </c>
      <c r="N10">
        <v>250</v>
      </c>
      <c r="O10">
        <v>120</v>
      </c>
      <c r="P10">
        <v>300</v>
      </c>
      <c r="Q10">
        <v>200</v>
      </c>
      <c r="R10">
        <v>100</v>
      </c>
      <c r="S10">
        <v>1</v>
      </c>
      <c r="T10">
        <v>0</v>
      </c>
      <c r="U10">
        <v>0</v>
      </c>
      <c r="V10">
        <v>0</v>
      </c>
      <c r="W10">
        <v>1121</v>
      </c>
      <c r="X10">
        <v>2</v>
      </c>
      <c r="Y10">
        <v>20</v>
      </c>
      <c r="Z10" t="s">
        <v>71</v>
      </c>
      <c r="AA10">
        <v>37362609</v>
      </c>
    </row>
    <row r="11" spans="1:27" x14ac:dyDescent="0.3">
      <c r="A11" t="s">
        <v>72</v>
      </c>
    </row>
    <row r="12" spans="1:27" x14ac:dyDescent="0.3">
      <c r="A12" t="s">
        <v>31</v>
      </c>
      <c r="B12">
        <v>10</v>
      </c>
      <c r="C12">
        <v>550</v>
      </c>
      <c r="D12">
        <v>0</v>
      </c>
      <c r="E12">
        <v>6</v>
      </c>
      <c r="F12">
        <v>1</v>
      </c>
      <c r="G12">
        <v>13</v>
      </c>
      <c r="H12">
        <v>1</v>
      </c>
      <c r="I12">
        <v>0</v>
      </c>
      <c r="J12">
        <v>0</v>
      </c>
      <c r="K12">
        <v>0</v>
      </c>
      <c r="L12">
        <v>581</v>
      </c>
      <c r="M12">
        <v>150</v>
      </c>
      <c r="N12">
        <v>1700</v>
      </c>
      <c r="O12">
        <v>0</v>
      </c>
      <c r="P12">
        <v>6000</v>
      </c>
      <c r="Q12">
        <v>300</v>
      </c>
      <c r="R12">
        <v>4500</v>
      </c>
      <c r="S12">
        <v>350</v>
      </c>
      <c r="T12">
        <v>0</v>
      </c>
      <c r="U12">
        <v>0</v>
      </c>
      <c r="V12">
        <v>0</v>
      </c>
      <c r="W12">
        <v>13000</v>
      </c>
      <c r="X12">
        <v>25</v>
      </c>
      <c r="Y12">
        <v>250</v>
      </c>
      <c r="Z12" t="s">
        <v>31</v>
      </c>
      <c r="AA12">
        <v>37265116</v>
      </c>
    </row>
    <row r="13" spans="1:27" x14ac:dyDescent="0.3">
      <c r="A13" t="s">
        <v>73</v>
      </c>
    </row>
    <row r="14" spans="1:27" x14ac:dyDescent="0.3">
      <c r="A14" t="s">
        <v>32</v>
      </c>
      <c r="B14">
        <v>120</v>
      </c>
      <c r="C14">
        <v>1300</v>
      </c>
      <c r="D14">
        <v>0</v>
      </c>
      <c r="E14">
        <v>0</v>
      </c>
      <c r="F14">
        <v>1</v>
      </c>
      <c r="G14">
        <v>40</v>
      </c>
      <c r="H14">
        <v>180</v>
      </c>
      <c r="I14">
        <v>5</v>
      </c>
      <c r="J14">
        <v>100</v>
      </c>
      <c r="K14">
        <v>12</v>
      </c>
      <c r="L14">
        <v>1758</v>
      </c>
      <c r="M14">
        <v>2000</v>
      </c>
      <c r="N14">
        <v>15000</v>
      </c>
      <c r="O14">
        <v>0</v>
      </c>
      <c r="P14">
        <v>0</v>
      </c>
      <c r="Q14">
        <v>3000</v>
      </c>
      <c r="R14">
        <v>11000</v>
      </c>
      <c r="S14">
        <v>3500</v>
      </c>
      <c r="T14">
        <v>200</v>
      </c>
      <c r="U14">
        <v>700</v>
      </c>
      <c r="V14">
        <v>400</v>
      </c>
      <c r="W14">
        <v>35800</v>
      </c>
      <c r="X14">
        <v>900</v>
      </c>
      <c r="Y14">
        <v>35000</v>
      </c>
      <c r="Z14" t="s">
        <v>134</v>
      </c>
      <c r="AA14">
        <v>36119358</v>
      </c>
    </row>
    <row r="15" spans="1:27" x14ac:dyDescent="0.3">
      <c r="A15" t="s">
        <v>94</v>
      </c>
      <c r="B15">
        <v>0</v>
      </c>
      <c r="C15">
        <v>84</v>
      </c>
      <c r="D15">
        <v>0</v>
      </c>
      <c r="E15">
        <v>10</v>
      </c>
      <c r="F15">
        <v>2</v>
      </c>
      <c r="G15">
        <v>7</v>
      </c>
      <c r="H15">
        <v>0</v>
      </c>
      <c r="I15">
        <v>6</v>
      </c>
      <c r="J15">
        <v>0</v>
      </c>
      <c r="K15">
        <v>2</v>
      </c>
      <c r="L15">
        <v>111</v>
      </c>
      <c r="M15">
        <v>0</v>
      </c>
      <c r="N15">
        <v>782</v>
      </c>
      <c r="O15">
        <v>0</v>
      </c>
      <c r="P15">
        <v>400</v>
      </c>
      <c r="Q15">
        <v>150</v>
      </c>
      <c r="R15">
        <v>260</v>
      </c>
      <c r="S15">
        <v>0</v>
      </c>
      <c r="T15">
        <v>180</v>
      </c>
      <c r="U15">
        <v>0</v>
      </c>
      <c r="V15">
        <v>60</v>
      </c>
      <c r="W15">
        <v>1832</v>
      </c>
      <c r="X15">
        <v>133</v>
      </c>
      <c r="Y15">
        <v>214</v>
      </c>
      <c r="Z15" t="s">
        <v>94</v>
      </c>
      <c r="AA15">
        <v>37034495</v>
      </c>
    </row>
    <row r="16" spans="1:27" x14ac:dyDescent="0.3">
      <c r="A16" t="s">
        <v>33</v>
      </c>
      <c r="B16">
        <v>0</v>
      </c>
      <c r="C16">
        <v>0</v>
      </c>
      <c r="D16">
        <v>0</v>
      </c>
      <c r="E16">
        <v>0</v>
      </c>
      <c r="F16">
        <v>1</v>
      </c>
      <c r="G16">
        <v>40</v>
      </c>
      <c r="H16">
        <v>0</v>
      </c>
      <c r="I16">
        <v>0</v>
      </c>
      <c r="J16">
        <v>0</v>
      </c>
      <c r="K16">
        <v>0</v>
      </c>
      <c r="L16">
        <v>41</v>
      </c>
      <c r="M16">
        <v>0</v>
      </c>
      <c r="N16">
        <v>0</v>
      </c>
      <c r="O16">
        <v>0</v>
      </c>
      <c r="P16">
        <v>0</v>
      </c>
      <c r="Q16">
        <v>2500</v>
      </c>
      <c r="R16">
        <v>52000</v>
      </c>
      <c r="S16">
        <v>0</v>
      </c>
      <c r="T16">
        <v>0</v>
      </c>
      <c r="U16">
        <v>450</v>
      </c>
      <c r="V16">
        <v>0</v>
      </c>
      <c r="W16">
        <v>54950</v>
      </c>
      <c r="X16">
        <v>12</v>
      </c>
      <c r="Y16">
        <v>1200</v>
      </c>
      <c r="Z16" t="s">
        <v>33</v>
      </c>
      <c r="AA16">
        <v>37406306</v>
      </c>
    </row>
    <row r="17" spans="1:27" x14ac:dyDescent="0.3">
      <c r="A17" t="s">
        <v>34</v>
      </c>
      <c r="B17">
        <v>0</v>
      </c>
      <c r="C17">
        <v>950</v>
      </c>
      <c r="D17">
        <v>0</v>
      </c>
      <c r="E17">
        <v>0</v>
      </c>
      <c r="F17">
        <v>0</v>
      </c>
      <c r="G17">
        <v>197</v>
      </c>
      <c r="H17">
        <v>90</v>
      </c>
      <c r="I17">
        <v>0</v>
      </c>
      <c r="J17">
        <v>100</v>
      </c>
      <c r="K17">
        <v>240</v>
      </c>
      <c r="L17">
        <v>1577</v>
      </c>
      <c r="M17">
        <v>0</v>
      </c>
      <c r="N17">
        <v>9000</v>
      </c>
      <c r="O17">
        <v>0</v>
      </c>
      <c r="P17">
        <v>0</v>
      </c>
      <c r="Q17">
        <v>0</v>
      </c>
      <c r="R17">
        <v>60250</v>
      </c>
      <c r="S17">
        <v>100</v>
      </c>
      <c r="T17">
        <v>0</v>
      </c>
      <c r="U17">
        <v>100</v>
      </c>
      <c r="V17">
        <v>4000</v>
      </c>
      <c r="W17">
        <v>73450</v>
      </c>
      <c r="X17">
        <v>80</v>
      </c>
      <c r="Y17">
        <v>5000</v>
      </c>
      <c r="Z17" t="s">
        <v>34</v>
      </c>
      <c r="AA17">
        <v>36097769</v>
      </c>
    </row>
    <row r="18" spans="1:27" x14ac:dyDescent="0.3">
      <c r="A18" t="s">
        <v>35</v>
      </c>
      <c r="B18">
        <v>10</v>
      </c>
      <c r="C18">
        <v>45</v>
      </c>
      <c r="D18">
        <v>265</v>
      </c>
      <c r="E18">
        <v>1</v>
      </c>
      <c r="F18">
        <v>20</v>
      </c>
      <c r="G18">
        <v>24</v>
      </c>
      <c r="H18">
        <v>0</v>
      </c>
      <c r="I18">
        <v>250</v>
      </c>
      <c r="J18">
        <v>0</v>
      </c>
      <c r="K18">
        <v>50</v>
      </c>
      <c r="L18">
        <v>665</v>
      </c>
      <c r="M18">
        <v>500</v>
      </c>
      <c r="N18">
        <v>150</v>
      </c>
      <c r="O18">
        <v>3000</v>
      </c>
      <c r="P18">
        <v>15000</v>
      </c>
      <c r="Q18">
        <v>5500</v>
      </c>
      <c r="R18">
        <v>400</v>
      </c>
      <c r="S18">
        <v>0</v>
      </c>
      <c r="T18">
        <v>20000</v>
      </c>
      <c r="U18">
        <v>0</v>
      </c>
      <c r="V18">
        <v>4500</v>
      </c>
      <c r="W18">
        <v>49050</v>
      </c>
      <c r="X18">
        <v>0</v>
      </c>
      <c r="Y18">
        <v>0</v>
      </c>
      <c r="Z18" t="s">
        <v>135</v>
      </c>
      <c r="AA18">
        <v>36329255</v>
      </c>
    </row>
    <row r="19" spans="1:27" x14ac:dyDescent="0.3">
      <c r="A19" t="s">
        <v>56</v>
      </c>
      <c r="B19">
        <v>0</v>
      </c>
      <c r="C19">
        <v>0</v>
      </c>
      <c r="D19">
        <v>365</v>
      </c>
      <c r="E19">
        <v>500</v>
      </c>
      <c r="F19">
        <v>30</v>
      </c>
      <c r="G19">
        <v>50</v>
      </c>
      <c r="H19">
        <v>0</v>
      </c>
      <c r="I19">
        <v>300</v>
      </c>
      <c r="J19">
        <v>0</v>
      </c>
      <c r="K19">
        <v>4500</v>
      </c>
      <c r="L19">
        <v>5745</v>
      </c>
      <c r="M19">
        <v>0</v>
      </c>
      <c r="N19">
        <v>0</v>
      </c>
      <c r="O19">
        <v>1200</v>
      </c>
      <c r="P19">
        <v>300</v>
      </c>
      <c r="Q19">
        <v>180000</v>
      </c>
      <c r="R19">
        <v>3000</v>
      </c>
      <c r="S19">
        <v>0</v>
      </c>
      <c r="T19">
        <v>2000</v>
      </c>
      <c r="U19">
        <v>0</v>
      </c>
      <c r="V19">
        <v>40000</v>
      </c>
      <c r="W19">
        <v>226500</v>
      </c>
      <c r="X19">
        <v>89</v>
      </c>
      <c r="Y19">
        <v>12450</v>
      </c>
      <c r="Z19" t="s">
        <v>56</v>
      </c>
      <c r="AA19">
        <v>37255406</v>
      </c>
    </row>
    <row r="20" spans="1:27" x14ac:dyDescent="0.3">
      <c r="A20" t="s">
        <v>36</v>
      </c>
      <c r="B20">
        <v>0</v>
      </c>
      <c r="C20">
        <v>9</v>
      </c>
      <c r="D20">
        <v>1</v>
      </c>
      <c r="E20">
        <v>3</v>
      </c>
      <c r="F20">
        <v>0</v>
      </c>
      <c r="G20">
        <v>31</v>
      </c>
      <c r="H20">
        <v>0</v>
      </c>
      <c r="I20">
        <v>0</v>
      </c>
      <c r="J20">
        <v>0</v>
      </c>
      <c r="K20">
        <v>0</v>
      </c>
      <c r="L20">
        <v>44</v>
      </c>
      <c r="M20">
        <v>0</v>
      </c>
      <c r="N20">
        <v>215</v>
      </c>
      <c r="O20">
        <v>80000</v>
      </c>
      <c r="P20">
        <v>80000</v>
      </c>
      <c r="Q20">
        <v>0</v>
      </c>
      <c r="R20">
        <v>2955</v>
      </c>
      <c r="S20">
        <v>0</v>
      </c>
      <c r="T20">
        <v>0</v>
      </c>
      <c r="U20">
        <v>0</v>
      </c>
      <c r="V20">
        <v>0</v>
      </c>
      <c r="W20">
        <v>163170</v>
      </c>
      <c r="X20">
        <v>26</v>
      </c>
      <c r="Y20">
        <v>1325</v>
      </c>
      <c r="Z20" t="s">
        <v>36</v>
      </c>
      <c r="AA20">
        <v>36103903</v>
      </c>
    </row>
    <row r="21" spans="1:27" x14ac:dyDescent="0.3">
      <c r="A21" t="s">
        <v>37</v>
      </c>
      <c r="B21">
        <v>150</v>
      </c>
      <c r="C21">
        <v>600</v>
      </c>
      <c r="D21">
        <v>1400</v>
      </c>
      <c r="E21">
        <v>300</v>
      </c>
      <c r="F21">
        <v>20</v>
      </c>
      <c r="G21">
        <v>150</v>
      </c>
      <c r="H21">
        <v>0</v>
      </c>
      <c r="I21">
        <v>1000</v>
      </c>
      <c r="J21">
        <v>0</v>
      </c>
      <c r="K21">
        <v>0</v>
      </c>
      <c r="L21">
        <v>3620</v>
      </c>
      <c r="M21">
        <v>300</v>
      </c>
      <c r="N21">
        <v>12000</v>
      </c>
      <c r="O21">
        <v>500000</v>
      </c>
      <c r="P21">
        <v>800000</v>
      </c>
      <c r="Q21">
        <v>25000</v>
      </c>
      <c r="R21">
        <v>15000</v>
      </c>
      <c r="S21">
        <v>0</v>
      </c>
      <c r="T21">
        <v>15000</v>
      </c>
      <c r="U21">
        <v>0</v>
      </c>
      <c r="V21">
        <v>0</v>
      </c>
      <c r="W21">
        <v>1367300</v>
      </c>
      <c r="X21">
        <v>2565</v>
      </c>
      <c r="Y21">
        <v>4222000</v>
      </c>
      <c r="Z21" t="s">
        <v>37</v>
      </c>
      <c r="AA21">
        <v>36114256</v>
      </c>
    </row>
    <row r="22" spans="1:27" x14ac:dyDescent="0.3">
      <c r="A22" t="s">
        <v>157</v>
      </c>
      <c r="B22">
        <v>0</v>
      </c>
      <c r="C22">
        <v>0</v>
      </c>
      <c r="D22">
        <v>0</v>
      </c>
      <c r="E22">
        <v>0</v>
      </c>
      <c r="F22">
        <v>0</v>
      </c>
      <c r="G22">
        <v>16</v>
      </c>
      <c r="H22">
        <v>0</v>
      </c>
      <c r="I22">
        <v>0</v>
      </c>
      <c r="J22">
        <v>50</v>
      </c>
      <c r="K22">
        <v>0</v>
      </c>
      <c r="L22">
        <v>66</v>
      </c>
      <c r="M22">
        <v>0</v>
      </c>
      <c r="N22">
        <v>0</v>
      </c>
      <c r="O22">
        <v>0</v>
      </c>
      <c r="P22">
        <v>0</v>
      </c>
      <c r="Q22">
        <v>0</v>
      </c>
      <c r="R22">
        <v>17000</v>
      </c>
      <c r="S22">
        <v>0</v>
      </c>
      <c r="T22">
        <v>0</v>
      </c>
      <c r="U22">
        <v>150</v>
      </c>
      <c r="V22">
        <v>0</v>
      </c>
      <c r="W22">
        <v>17150</v>
      </c>
      <c r="X22">
        <v>0</v>
      </c>
      <c r="Y22">
        <v>0</v>
      </c>
      <c r="Z22" t="s">
        <v>30</v>
      </c>
      <c r="AA22">
        <v>36436457</v>
      </c>
    </row>
    <row r="23" spans="1:27" x14ac:dyDescent="0.3">
      <c r="A23" t="s">
        <v>38</v>
      </c>
      <c r="B23">
        <v>0</v>
      </c>
      <c r="C23">
        <v>87</v>
      </c>
      <c r="D23">
        <v>0</v>
      </c>
      <c r="E23">
        <v>0</v>
      </c>
      <c r="F23">
        <v>0</v>
      </c>
      <c r="G23">
        <v>140</v>
      </c>
      <c r="H23">
        <v>0</v>
      </c>
      <c r="I23">
        <v>2</v>
      </c>
      <c r="J23">
        <v>220</v>
      </c>
      <c r="L23">
        <v>449</v>
      </c>
      <c r="M23">
        <v>0</v>
      </c>
      <c r="N23">
        <v>1360</v>
      </c>
      <c r="O23">
        <v>0</v>
      </c>
      <c r="P23">
        <v>0</v>
      </c>
      <c r="Q23">
        <v>0</v>
      </c>
      <c r="R23">
        <v>44265</v>
      </c>
      <c r="S23">
        <v>0</v>
      </c>
      <c r="T23">
        <v>30</v>
      </c>
      <c r="U23">
        <v>1050</v>
      </c>
      <c r="W23">
        <v>46705</v>
      </c>
      <c r="X23">
        <v>0</v>
      </c>
      <c r="Y23">
        <v>0</v>
      </c>
      <c r="Z23" t="s">
        <v>38</v>
      </c>
      <c r="AA23">
        <v>36833959</v>
      </c>
    </row>
    <row r="24" spans="1:27" x14ac:dyDescent="0.3">
      <c r="A24" t="s">
        <v>155</v>
      </c>
      <c r="B24">
        <v>5</v>
      </c>
      <c r="C24">
        <v>0</v>
      </c>
      <c r="D24">
        <v>0</v>
      </c>
      <c r="E24">
        <v>0</v>
      </c>
      <c r="F24">
        <v>3</v>
      </c>
      <c r="G24">
        <v>11</v>
      </c>
      <c r="H24">
        <v>0</v>
      </c>
      <c r="I24">
        <v>0</v>
      </c>
      <c r="J24">
        <v>2</v>
      </c>
      <c r="K24">
        <v>0</v>
      </c>
      <c r="L24">
        <v>21</v>
      </c>
      <c r="M24">
        <v>950</v>
      </c>
      <c r="N24">
        <v>0</v>
      </c>
      <c r="O24">
        <v>0</v>
      </c>
      <c r="P24">
        <v>0</v>
      </c>
      <c r="Q24">
        <v>1900</v>
      </c>
      <c r="R24">
        <v>18288</v>
      </c>
      <c r="S24">
        <v>0</v>
      </c>
      <c r="T24">
        <v>0</v>
      </c>
      <c r="U24">
        <v>100</v>
      </c>
      <c r="V24">
        <v>0</v>
      </c>
      <c r="W24">
        <v>21238</v>
      </c>
      <c r="X24">
        <v>12</v>
      </c>
      <c r="Y24">
        <v>78000</v>
      </c>
      <c r="Z24" t="s">
        <v>136</v>
      </c>
      <c r="AA24">
        <v>36612109</v>
      </c>
    </row>
    <row r="25" spans="1:27" x14ac:dyDescent="0.3">
      <c r="A25" t="s">
        <v>95</v>
      </c>
      <c r="B25">
        <v>0</v>
      </c>
      <c r="C25">
        <v>2</v>
      </c>
      <c r="D25">
        <v>0</v>
      </c>
      <c r="E25">
        <v>1</v>
      </c>
      <c r="F25">
        <v>3</v>
      </c>
      <c r="G25">
        <v>4</v>
      </c>
      <c r="H25">
        <v>0</v>
      </c>
      <c r="I25">
        <v>1</v>
      </c>
      <c r="J25">
        <v>0</v>
      </c>
      <c r="K25">
        <v>3</v>
      </c>
      <c r="L25">
        <v>14</v>
      </c>
      <c r="M25">
        <v>0</v>
      </c>
      <c r="N25">
        <v>75</v>
      </c>
      <c r="O25">
        <v>0</v>
      </c>
      <c r="P25">
        <v>300</v>
      </c>
      <c r="Q25">
        <v>1250</v>
      </c>
      <c r="R25">
        <v>300</v>
      </c>
      <c r="S25">
        <v>0</v>
      </c>
      <c r="T25">
        <v>100</v>
      </c>
      <c r="U25">
        <v>0</v>
      </c>
      <c r="V25">
        <v>60</v>
      </c>
      <c r="W25">
        <v>2085</v>
      </c>
      <c r="X25">
        <v>4</v>
      </c>
      <c r="Y25">
        <v>125</v>
      </c>
      <c r="Z25" t="s">
        <v>74</v>
      </c>
      <c r="AA25">
        <v>37282571</v>
      </c>
    </row>
    <row r="26" spans="1:27" x14ac:dyDescent="0.3">
      <c r="A26" t="s">
        <v>57</v>
      </c>
      <c r="G26">
        <v>11</v>
      </c>
      <c r="H26">
        <v>4</v>
      </c>
      <c r="L26">
        <v>15</v>
      </c>
      <c r="R26">
        <v>4500</v>
      </c>
      <c r="S26">
        <v>75</v>
      </c>
      <c r="W26">
        <v>4575</v>
      </c>
      <c r="X26">
        <v>11</v>
      </c>
      <c r="Z26" t="s">
        <v>57</v>
      </c>
      <c r="AA26">
        <v>36573486</v>
      </c>
    </row>
    <row r="27" spans="1:27" x14ac:dyDescent="0.3">
      <c r="A27" t="s">
        <v>75</v>
      </c>
      <c r="B27">
        <v>2</v>
      </c>
      <c r="C27">
        <v>12</v>
      </c>
      <c r="D27">
        <v>3</v>
      </c>
      <c r="E27">
        <v>4</v>
      </c>
      <c r="F27">
        <v>2</v>
      </c>
      <c r="G27">
        <v>25</v>
      </c>
      <c r="H27">
        <v>0</v>
      </c>
      <c r="I27">
        <v>300</v>
      </c>
      <c r="J27">
        <v>3</v>
      </c>
      <c r="K27">
        <v>10</v>
      </c>
      <c r="L27">
        <v>361</v>
      </c>
      <c r="M27">
        <v>100</v>
      </c>
      <c r="N27">
        <v>850</v>
      </c>
      <c r="O27">
        <v>61000</v>
      </c>
      <c r="P27">
        <v>66000</v>
      </c>
      <c r="Q27">
        <v>8800</v>
      </c>
      <c r="R27">
        <v>1200</v>
      </c>
      <c r="S27">
        <v>0</v>
      </c>
      <c r="T27">
        <v>9075</v>
      </c>
      <c r="U27">
        <v>65</v>
      </c>
      <c r="V27">
        <v>1500</v>
      </c>
      <c r="W27">
        <v>148590</v>
      </c>
      <c r="X27">
        <v>4</v>
      </c>
      <c r="Y27">
        <v>175</v>
      </c>
      <c r="Z27" t="s">
        <v>75</v>
      </c>
      <c r="AA27">
        <v>36952027</v>
      </c>
    </row>
    <row r="28" spans="1:27" x14ac:dyDescent="0.3">
      <c r="A28" t="s">
        <v>39</v>
      </c>
      <c r="B28">
        <v>1</v>
      </c>
      <c r="C28">
        <v>17</v>
      </c>
      <c r="D28">
        <v>0</v>
      </c>
      <c r="E28">
        <v>0</v>
      </c>
      <c r="F28">
        <v>0</v>
      </c>
      <c r="G28">
        <v>35</v>
      </c>
      <c r="H28">
        <v>0</v>
      </c>
      <c r="I28">
        <v>0</v>
      </c>
      <c r="J28">
        <v>170</v>
      </c>
      <c r="L28">
        <v>223</v>
      </c>
      <c r="M28">
        <v>60</v>
      </c>
      <c r="N28">
        <v>7485</v>
      </c>
      <c r="O28">
        <v>0</v>
      </c>
      <c r="P28">
        <v>0</v>
      </c>
      <c r="Q28">
        <v>0</v>
      </c>
      <c r="R28">
        <v>6500</v>
      </c>
      <c r="S28">
        <v>0</v>
      </c>
      <c r="T28">
        <v>0</v>
      </c>
      <c r="U28">
        <v>485</v>
      </c>
      <c r="V28">
        <v>0</v>
      </c>
      <c r="W28">
        <v>14530</v>
      </c>
      <c r="X28">
        <v>223</v>
      </c>
      <c r="Y28">
        <v>14530</v>
      </c>
      <c r="Z28" t="s">
        <v>39</v>
      </c>
      <c r="AA28">
        <v>37313429</v>
      </c>
    </row>
    <row r="29" spans="1:27" x14ac:dyDescent="0.3">
      <c r="A29" t="s">
        <v>40</v>
      </c>
      <c r="B29">
        <v>40</v>
      </c>
      <c r="C29">
        <v>346</v>
      </c>
      <c r="D29">
        <v>0</v>
      </c>
      <c r="E29">
        <v>0</v>
      </c>
      <c r="F29">
        <v>4</v>
      </c>
      <c r="G29">
        <v>303</v>
      </c>
      <c r="H29">
        <v>30</v>
      </c>
      <c r="I29">
        <v>0</v>
      </c>
      <c r="J29">
        <v>103</v>
      </c>
      <c r="K29">
        <v>0</v>
      </c>
      <c r="L29">
        <v>826</v>
      </c>
      <c r="M29">
        <v>1600</v>
      </c>
      <c r="N29">
        <v>6860</v>
      </c>
      <c r="O29">
        <v>0</v>
      </c>
      <c r="P29">
        <v>0</v>
      </c>
      <c r="Q29">
        <v>2676</v>
      </c>
      <c r="R29">
        <v>26375</v>
      </c>
      <c r="S29">
        <v>750</v>
      </c>
      <c r="T29">
        <v>0</v>
      </c>
      <c r="U29">
        <v>300</v>
      </c>
      <c r="V29">
        <v>0</v>
      </c>
      <c r="W29">
        <v>38561</v>
      </c>
      <c r="X29">
        <v>131</v>
      </c>
      <c r="Y29">
        <v>6634</v>
      </c>
      <c r="Z29" t="s">
        <v>40</v>
      </c>
      <c r="AA29">
        <v>36121477</v>
      </c>
    </row>
    <row r="30" spans="1:27" x14ac:dyDescent="0.3">
      <c r="A30" t="s">
        <v>96</v>
      </c>
      <c r="C30">
        <v>85</v>
      </c>
      <c r="G30">
        <v>50</v>
      </c>
      <c r="L30">
        <v>135</v>
      </c>
      <c r="N30">
        <v>1800</v>
      </c>
      <c r="R30">
        <v>3550</v>
      </c>
      <c r="W30">
        <v>5350</v>
      </c>
      <c r="Z30" t="s">
        <v>96</v>
      </c>
      <c r="AA30">
        <v>37214131</v>
      </c>
    </row>
    <row r="31" spans="1:27" x14ac:dyDescent="0.3">
      <c r="A31" t="s">
        <v>41</v>
      </c>
      <c r="B31">
        <v>5</v>
      </c>
      <c r="C31">
        <v>38</v>
      </c>
      <c r="D31">
        <v>0</v>
      </c>
      <c r="E31">
        <v>0</v>
      </c>
      <c r="F31">
        <v>0</v>
      </c>
      <c r="G31">
        <v>13</v>
      </c>
      <c r="H31">
        <v>0</v>
      </c>
      <c r="I31">
        <v>0</v>
      </c>
      <c r="J31">
        <v>0</v>
      </c>
      <c r="K31">
        <v>0</v>
      </c>
      <c r="L31">
        <v>56</v>
      </c>
      <c r="M31">
        <v>25</v>
      </c>
      <c r="N31">
        <v>1000</v>
      </c>
      <c r="O31">
        <v>0</v>
      </c>
      <c r="P31">
        <v>0</v>
      </c>
      <c r="Q31">
        <v>0</v>
      </c>
      <c r="R31">
        <v>10580</v>
      </c>
      <c r="S31">
        <v>0</v>
      </c>
      <c r="T31">
        <v>0</v>
      </c>
      <c r="U31">
        <v>0</v>
      </c>
      <c r="V31">
        <v>0</v>
      </c>
      <c r="W31">
        <v>11605</v>
      </c>
      <c r="X31">
        <v>0</v>
      </c>
      <c r="Y31">
        <v>0</v>
      </c>
      <c r="Z31" t="s">
        <v>137</v>
      </c>
      <c r="AA31">
        <v>36514188</v>
      </c>
    </row>
    <row r="32" spans="1:27" x14ac:dyDescent="0.3">
      <c r="A32" t="s">
        <v>81</v>
      </c>
      <c r="B32">
        <v>4</v>
      </c>
      <c r="C32">
        <v>5</v>
      </c>
      <c r="G32">
        <v>16</v>
      </c>
      <c r="J32">
        <v>28</v>
      </c>
      <c r="L32">
        <v>53</v>
      </c>
      <c r="M32">
        <v>500</v>
      </c>
      <c r="N32">
        <v>50</v>
      </c>
      <c r="R32">
        <v>1750</v>
      </c>
      <c r="S32">
        <v>80</v>
      </c>
      <c r="T32">
        <v>400</v>
      </c>
      <c r="V32">
        <v>100</v>
      </c>
      <c r="W32">
        <v>2880</v>
      </c>
      <c r="X32">
        <v>6</v>
      </c>
      <c r="Y32">
        <v>250</v>
      </c>
      <c r="Z32" t="s">
        <v>138</v>
      </c>
      <c r="AA32">
        <v>37151833</v>
      </c>
    </row>
    <row r="33" spans="1:27" x14ac:dyDescent="0.3">
      <c r="A33" t="s">
        <v>42</v>
      </c>
      <c r="B33">
        <v>210</v>
      </c>
      <c r="C33">
        <v>1427</v>
      </c>
      <c r="D33">
        <v>270</v>
      </c>
      <c r="E33">
        <v>324</v>
      </c>
      <c r="F33">
        <v>0</v>
      </c>
      <c r="G33">
        <v>2268</v>
      </c>
      <c r="H33">
        <v>0</v>
      </c>
      <c r="I33">
        <v>0</v>
      </c>
      <c r="J33">
        <v>0</v>
      </c>
      <c r="K33">
        <v>145</v>
      </c>
      <c r="L33">
        <v>4644</v>
      </c>
      <c r="M33">
        <v>6216</v>
      </c>
      <c r="N33">
        <v>79329</v>
      </c>
      <c r="O33">
        <v>755308</v>
      </c>
      <c r="P33">
        <v>231577</v>
      </c>
      <c r="Q33">
        <v>0</v>
      </c>
      <c r="R33">
        <v>126128</v>
      </c>
      <c r="S33">
        <v>0</v>
      </c>
      <c r="T33">
        <v>0</v>
      </c>
      <c r="U33">
        <v>0</v>
      </c>
      <c r="V33">
        <v>44250</v>
      </c>
      <c r="W33">
        <v>1242808</v>
      </c>
      <c r="X33">
        <v>120</v>
      </c>
      <c r="Y33">
        <v>3000</v>
      </c>
      <c r="Z33" t="s">
        <v>42</v>
      </c>
      <c r="AA33">
        <v>36397524</v>
      </c>
    </row>
    <row r="34" spans="1:27" x14ac:dyDescent="0.3">
      <c r="A34" t="s">
        <v>43</v>
      </c>
      <c r="B34">
        <v>0</v>
      </c>
      <c r="C34">
        <v>130</v>
      </c>
      <c r="D34">
        <v>0</v>
      </c>
      <c r="E34">
        <v>0</v>
      </c>
      <c r="F34">
        <v>0</v>
      </c>
      <c r="G34">
        <v>40</v>
      </c>
      <c r="H34">
        <v>0</v>
      </c>
      <c r="I34">
        <v>0</v>
      </c>
      <c r="J34">
        <v>430</v>
      </c>
      <c r="K34">
        <v>200</v>
      </c>
      <c r="L34">
        <v>800</v>
      </c>
      <c r="M34">
        <v>0</v>
      </c>
      <c r="N34">
        <v>400</v>
      </c>
      <c r="O34">
        <v>0</v>
      </c>
      <c r="P34">
        <v>0</v>
      </c>
      <c r="Q34">
        <v>0</v>
      </c>
      <c r="R34">
        <v>3000</v>
      </c>
      <c r="S34">
        <v>0</v>
      </c>
      <c r="T34">
        <v>0</v>
      </c>
      <c r="U34">
        <v>35600</v>
      </c>
      <c r="V34">
        <v>8000</v>
      </c>
      <c r="W34">
        <v>47000</v>
      </c>
      <c r="X34">
        <v>40</v>
      </c>
      <c r="Y34">
        <v>600</v>
      </c>
      <c r="Z34" t="s">
        <v>43</v>
      </c>
      <c r="AA34">
        <v>36906968</v>
      </c>
    </row>
    <row r="35" spans="1:27" x14ac:dyDescent="0.3">
      <c r="A35" t="s">
        <v>97</v>
      </c>
      <c r="B35">
        <v>0</v>
      </c>
      <c r="C35">
        <v>0</v>
      </c>
      <c r="D35">
        <v>0</v>
      </c>
      <c r="E35">
        <v>0</v>
      </c>
      <c r="F35">
        <v>0</v>
      </c>
      <c r="G35">
        <v>40</v>
      </c>
      <c r="H35">
        <v>0</v>
      </c>
      <c r="I35">
        <v>0</v>
      </c>
      <c r="J35">
        <v>0</v>
      </c>
      <c r="K35">
        <v>0</v>
      </c>
      <c r="L35">
        <v>40</v>
      </c>
      <c r="M35">
        <v>0</v>
      </c>
      <c r="N35">
        <v>0</v>
      </c>
      <c r="O35">
        <v>0</v>
      </c>
      <c r="P35">
        <v>0</v>
      </c>
      <c r="Q35">
        <v>0</v>
      </c>
      <c r="R35">
        <v>1600</v>
      </c>
      <c r="S35">
        <v>0</v>
      </c>
      <c r="T35">
        <v>0</v>
      </c>
      <c r="U35">
        <v>0</v>
      </c>
      <c r="V35">
        <v>0</v>
      </c>
      <c r="W35">
        <v>1600</v>
      </c>
      <c r="X35">
        <v>0</v>
      </c>
      <c r="Y35">
        <v>0</v>
      </c>
      <c r="Z35" t="s">
        <v>97</v>
      </c>
      <c r="AA35">
        <v>36267285</v>
      </c>
    </row>
    <row r="36" spans="1:27" x14ac:dyDescent="0.3">
      <c r="A36" t="s">
        <v>98</v>
      </c>
      <c r="B36">
        <v>0</v>
      </c>
      <c r="C36">
        <v>35</v>
      </c>
      <c r="D36">
        <v>0</v>
      </c>
      <c r="E36">
        <v>0</v>
      </c>
      <c r="F36">
        <v>8</v>
      </c>
      <c r="G36">
        <v>30</v>
      </c>
      <c r="H36">
        <v>1</v>
      </c>
      <c r="I36">
        <v>0</v>
      </c>
      <c r="J36">
        <v>81</v>
      </c>
      <c r="K36">
        <v>4</v>
      </c>
      <c r="L36">
        <v>159</v>
      </c>
      <c r="M36">
        <v>50</v>
      </c>
      <c r="N36">
        <v>45</v>
      </c>
      <c r="O36">
        <v>0</v>
      </c>
      <c r="P36">
        <v>0</v>
      </c>
      <c r="Q36">
        <v>350</v>
      </c>
      <c r="R36">
        <v>950</v>
      </c>
      <c r="S36">
        <v>62</v>
      </c>
      <c r="T36">
        <v>0</v>
      </c>
      <c r="U36">
        <v>42</v>
      </c>
      <c r="V36">
        <v>35</v>
      </c>
      <c r="W36">
        <v>1534</v>
      </c>
      <c r="X36">
        <v>30</v>
      </c>
      <c r="Y36">
        <v>68</v>
      </c>
      <c r="Z36" t="s">
        <v>98</v>
      </c>
      <c r="AA36">
        <v>37247384</v>
      </c>
    </row>
    <row r="37" spans="1:27" x14ac:dyDescent="0.3">
      <c r="A37" t="s">
        <v>45</v>
      </c>
      <c r="B37">
        <v>3</v>
      </c>
      <c r="C37">
        <v>15</v>
      </c>
      <c r="D37">
        <v>0</v>
      </c>
      <c r="E37">
        <v>0</v>
      </c>
      <c r="F37">
        <v>0</v>
      </c>
      <c r="G37">
        <v>28</v>
      </c>
      <c r="H37">
        <v>1</v>
      </c>
      <c r="I37">
        <v>0</v>
      </c>
      <c r="J37">
        <v>125</v>
      </c>
      <c r="K37">
        <v>40</v>
      </c>
      <c r="L37">
        <v>212</v>
      </c>
      <c r="M37">
        <v>75</v>
      </c>
      <c r="N37">
        <v>900</v>
      </c>
      <c r="O37">
        <v>0</v>
      </c>
      <c r="P37">
        <v>0</v>
      </c>
      <c r="Q37">
        <v>0</v>
      </c>
      <c r="R37">
        <v>5300</v>
      </c>
      <c r="S37">
        <v>125</v>
      </c>
      <c r="T37">
        <v>0</v>
      </c>
      <c r="U37">
        <v>1850</v>
      </c>
      <c r="V37">
        <v>400</v>
      </c>
      <c r="W37">
        <v>8650</v>
      </c>
      <c r="X37">
        <v>2</v>
      </c>
      <c r="Y37">
        <v>300</v>
      </c>
      <c r="Z37" t="s">
        <v>45</v>
      </c>
      <c r="AA37">
        <v>36722866</v>
      </c>
    </row>
    <row r="38" spans="1:27" x14ac:dyDescent="0.3">
      <c r="A38" t="s">
        <v>46</v>
      </c>
      <c r="B38">
        <v>0</v>
      </c>
      <c r="C38">
        <v>0</v>
      </c>
      <c r="D38">
        <v>0</v>
      </c>
      <c r="E38">
        <v>0</v>
      </c>
      <c r="F38">
        <v>0</v>
      </c>
      <c r="G38">
        <v>660</v>
      </c>
      <c r="H38">
        <v>0</v>
      </c>
      <c r="I38">
        <v>0</v>
      </c>
      <c r="J38">
        <v>0</v>
      </c>
      <c r="K38">
        <v>0</v>
      </c>
      <c r="L38">
        <v>660</v>
      </c>
      <c r="M38">
        <v>0</v>
      </c>
      <c r="N38">
        <v>0</v>
      </c>
      <c r="O38">
        <v>0</v>
      </c>
      <c r="P38">
        <v>0</v>
      </c>
      <c r="Q38">
        <v>0</v>
      </c>
      <c r="R38">
        <v>22600</v>
      </c>
      <c r="S38">
        <v>0</v>
      </c>
      <c r="T38">
        <v>0</v>
      </c>
      <c r="U38">
        <v>0</v>
      </c>
      <c r="V38">
        <v>0</v>
      </c>
      <c r="W38">
        <v>22600</v>
      </c>
      <c r="X38">
        <v>140</v>
      </c>
      <c r="Y38">
        <v>8400</v>
      </c>
      <c r="Z38" t="s">
        <v>46</v>
      </c>
      <c r="AA38">
        <v>36944860</v>
      </c>
    </row>
    <row r="39" spans="1:27" x14ac:dyDescent="0.3">
      <c r="A39" t="s">
        <v>99</v>
      </c>
      <c r="B39">
        <v>10</v>
      </c>
      <c r="C39">
        <v>50</v>
      </c>
      <c r="D39">
        <v>0</v>
      </c>
      <c r="E39">
        <v>0</v>
      </c>
      <c r="F39">
        <v>3</v>
      </c>
      <c r="G39">
        <v>125</v>
      </c>
      <c r="H39">
        <v>6</v>
      </c>
      <c r="I39">
        <v>2</v>
      </c>
      <c r="J39">
        <v>80</v>
      </c>
      <c r="K39">
        <v>0</v>
      </c>
      <c r="L39">
        <v>276</v>
      </c>
      <c r="M39">
        <v>500</v>
      </c>
      <c r="N39">
        <v>2000</v>
      </c>
      <c r="O39">
        <v>0</v>
      </c>
      <c r="P39">
        <v>0</v>
      </c>
      <c r="Q39">
        <v>1500</v>
      </c>
      <c r="R39">
        <v>12500</v>
      </c>
      <c r="S39">
        <v>300</v>
      </c>
      <c r="T39">
        <v>300</v>
      </c>
      <c r="U39">
        <v>150</v>
      </c>
      <c r="V39">
        <v>0</v>
      </c>
      <c r="W39">
        <v>17250</v>
      </c>
      <c r="X39">
        <v>43</v>
      </c>
      <c r="Y39">
        <v>6300</v>
      </c>
      <c r="Z39" t="s">
        <v>99</v>
      </c>
      <c r="AA39">
        <v>37401745</v>
      </c>
    </row>
    <row r="40" spans="1:27" x14ac:dyDescent="0.3">
      <c r="A40" t="s">
        <v>100</v>
      </c>
      <c r="B40">
        <v>0</v>
      </c>
      <c r="C40">
        <v>213</v>
      </c>
      <c r="D40">
        <v>0</v>
      </c>
      <c r="E40">
        <v>0</v>
      </c>
      <c r="F40">
        <v>1</v>
      </c>
      <c r="G40">
        <v>10</v>
      </c>
      <c r="H40">
        <v>3</v>
      </c>
      <c r="I40">
        <v>0</v>
      </c>
      <c r="J40">
        <v>800</v>
      </c>
      <c r="K40">
        <v>46</v>
      </c>
      <c r="L40">
        <v>1073</v>
      </c>
      <c r="M40">
        <v>0</v>
      </c>
      <c r="N40">
        <v>2230</v>
      </c>
      <c r="O40">
        <v>0</v>
      </c>
      <c r="P40">
        <v>0</v>
      </c>
      <c r="Q40">
        <v>6000</v>
      </c>
      <c r="R40">
        <v>3400</v>
      </c>
      <c r="S40">
        <v>45</v>
      </c>
      <c r="T40">
        <v>0</v>
      </c>
      <c r="U40">
        <v>12000</v>
      </c>
      <c r="V40">
        <v>436</v>
      </c>
      <c r="W40">
        <v>24111</v>
      </c>
      <c r="X40">
        <v>163</v>
      </c>
      <c r="Y40">
        <v>39100</v>
      </c>
      <c r="Z40" t="s">
        <v>139</v>
      </c>
      <c r="AA40">
        <v>37004337</v>
      </c>
    </row>
    <row r="41" spans="1:27" x14ac:dyDescent="0.3">
      <c r="A41" t="s">
        <v>47</v>
      </c>
      <c r="B41">
        <v>8</v>
      </c>
      <c r="C41">
        <v>24</v>
      </c>
      <c r="D41">
        <v>0</v>
      </c>
      <c r="E41">
        <v>0</v>
      </c>
      <c r="F41">
        <v>0</v>
      </c>
      <c r="G41">
        <v>39</v>
      </c>
      <c r="H41">
        <v>15</v>
      </c>
      <c r="I41">
        <v>15</v>
      </c>
      <c r="J41">
        <v>8</v>
      </c>
      <c r="K41">
        <v>0</v>
      </c>
      <c r="L41">
        <v>109</v>
      </c>
      <c r="M41">
        <v>200</v>
      </c>
      <c r="N41">
        <v>2000</v>
      </c>
      <c r="O41">
        <v>0</v>
      </c>
      <c r="P41">
        <v>0</v>
      </c>
      <c r="Q41">
        <v>0</v>
      </c>
      <c r="R41">
        <v>40000</v>
      </c>
      <c r="S41">
        <v>1500</v>
      </c>
      <c r="T41">
        <v>3000</v>
      </c>
      <c r="U41">
        <v>4500</v>
      </c>
      <c r="V41">
        <v>0</v>
      </c>
      <c r="W41">
        <v>51200</v>
      </c>
      <c r="X41">
        <v>120</v>
      </c>
      <c r="Y41">
        <v>25000</v>
      </c>
      <c r="Z41" t="s">
        <v>47</v>
      </c>
      <c r="AA41">
        <v>36605249</v>
      </c>
    </row>
    <row r="42" spans="1:27" x14ac:dyDescent="0.3">
      <c r="A42" t="s">
        <v>84</v>
      </c>
      <c r="B42">
        <v>0</v>
      </c>
      <c r="C42">
        <v>40</v>
      </c>
      <c r="D42">
        <v>0</v>
      </c>
      <c r="E42">
        <v>0</v>
      </c>
      <c r="F42">
        <v>3</v>
      </c>
      <c r="G42">
        <v>1</v>
      </c>
      <c r="H42">
        <v>3</v>
      </c>
      <c r="I42">
        <v>0</v>
      </c>
      <c r="J42">
        <v>20</v>
      </c>
      <c r="K42">
        <v>10</v>
      </c>
      <c r="L42">
        <v>77</v>
      </c>
      <c r="M42">
        <v>0</v>
      </c>
      <c r="N42">
        <v>180</v>
      </c>
      <c r="O42">
        <v>0</v>
      </c>
      <c r="P42">
        <v>0</v>
      </c>
      <c r="Q42">
        <v>350</v>
      </c>
      <c r="R42">
        <v>300</v>
      </c>
      <c r="S42">
        <v>90</v>
      </c>
      <c r="T42">
        <v>0</v>
      </c>
      <c r="U42">
        <v>30</v>
      </c>
      <c r="V42">
        <v>50</v>
      </c>
      <c r="W42">
        <v>1000</v>
      </c>
      <c r="X42">
        <v>0</v>
      </c>
      <c r="Y42">
        <v>0</v>
      </c>
      <c r="Z42" t="s">
        <v>84</v>
      </c>
      <c r="AA42">
        <v>37352048</v>
      </c>
    </row>
    <row r="43" spans="1:27" x14ac:dyDescent="0.3">
      <c r="A43" t="s">
        <v>44</v>
      </c>
      <c r="B43">
        <v>6</v>
      </c>
      <c r="C43">
        <v>36</v>
      </c>
      <c r="D43">
        <v>0</v>
      </c>
      <c r="E43">
        <v>0</v>
      </c>
      <c r="F43">
        <v>0</v>
      </c>
      <c r="G43">
        <v>78</v>
      </c>
      <c r="H43">
        <v>1</v>
      </c>
      <c r="I43">
        <v>0</v>
      </c>
      <c r="J43">
        <v>147</v>
      </c>
      <c r="K43">
        <v>0</v>
      </c>
      <c r="L43">
        <v>268</v>
      </c>
      <c r="M43">
        <v>120</v>
      </c>
      <c r="N43">
        <v>500</v>
      </c>
      <c r="O43">
        <v>0</v>
      </c>
      <c r="P43">
        <v>0</v>
      </c>
      <c r="Q43">
        <v>0</v>
      </c>
      <c r="R43">
        <v>29000</v>
      </c>
      <c r="S43">
        <v>150</v>
      </c>
      <c r="T43">
        <v>0</v>
      </c>
      <c r="U43">
        <v>1080</v>
      </c>
      <c r="V43">
        <v>0</v>
      </c>
      <c r="W43">
        <v>30850</v>
      </c>
      <c r="X43">
        <v>9</v>
      </c>
      <c r="Y43">
        <v>2500</v>
      </c>
      <c r="Z43" t="s">
        <v>101</v>
      </c>
      <c r="AA43">
        <v>36612355</v>
      </c>
    </row>
    <row r="44" spans="1:27" x14ac:dyDescent="0.3">
      <c r="A44" t="s">
        <v>102</v>
      </c>
      <c r="B44">
        <v>0</v>
      </c>
      <c r="C44">
        <v>70</v>
      </c>
      <c r="D44">
        <v>1</v>
      </c>
      <c r="E44">
        <v>2</v>
      </c>
      <c r="F44">
        <v>0</v>
      </c>
      <c r="G44">
        <v>20</v>
      </c>
      <c r="H44">
        <v>0</v>
      </c>
      <c r="I44">
        <v>0</v>
      </c>
      <c r="J44">
        <v>0</v>
      </c>
      <c r="K44">
        <v>0</v>
      </c>
      <c r="L44">
        <v>93</v>
      </c>
      <c r="M44">
        <v>0</v>
      </c>
      <c r="N44">
        <v>4000</v>
      </c>
      <c r="O44">
        <v>244000</v>
      </c>
      <c r="P44">
        <v>90000</v>
      </c>
      <c r="Q44">
        <v>0</v>
      </c>
      <c r="R44">
        <v>1000</v>
      </c>
      <c r="S44">
        <v>0</v>
      </c>
      <c r="T44">
        <v>10000</v>
      </c>
      <c r="U44">
        <v>0</v>
      </c>
      <c r="V44">
        <v>0</v>
      </c>
      <c r="W44">
        <v>349000</v>
      </c>
      <c r="X44">
        <v>0</v>
      </c>
      <c r="Y44">
        <v>0</v>
      </c>
      <c r="Z44" t="s">
        <v>102</v>
      </c>
      <c r="AA44">
        <v>37111249</v>
      </c>
    </row>
    <row r="45" spans="1:27" x14ac:dyDescent="0.3">
      <c r="A45" t="s">
        <v>85</v>
      </c>
      <c r="C45">
        <v>2</v>
      </c>
      <c r="G45">
        <v>11</v>
      </c>
      <c r="J45">
        <v>40</v>
      </c>
      <c r="L45">
        <v>53</v>
      </c>
      <c r="N45">
        <v>150</v>
      </c>
      <c r="R45">
        <v>2300</v>
      </c>
      <c r="U45">
        <v>2400</v>
      </c>
      <c r="W45">
        <v>4850</v>
      </c>
      <c r="Z45" t="s">
        <v>85</v>
      </c>
      <c r="AA45">
        <v>37217721</v>
      </c>
    </row>
    <row r="46" spans="1:27" x14ac:dyDescent="0.3">
      <c r="A46" t="s">
        <v>48</v>
      </c>
      <c r="B46">
        <v>3</v>
      </c>
      <c r="C46">
        <v>128</v>
      </c>
      <c r="D46">
        <v>0</v>
      </c>
      <c r="E46">
        <v>0</v>
      </c>
      <c r="F46">
        <v>1</v>
      </c>
      <c r="G46">
        <v>32</v>
      </c>
      <c r="H46">
        <v>24</v>
      </c>
      <c r="I46">
        <v>0</v>
      </c>
      <c r="J46">
        <v>0</v>
      </c>
      <c r="K46">
        <v>10</v>
      </c>
      <c r="L46">
        <v>198</v>
      </c>
      <c r="M46">
        <v>120</v>
      </c>
      <c r="N46">
        <v>1736</v>
      </c>
      <c r="O46">
        <v>0</v>
      </c>
      <c r="P46">
        <v>0</v>
      </c>
      <c r="Q46">
        <v>400</v>
      </c>
      <c r="R46">
        <v>625</v>
      </c>
      <c r="S46">
        <v>15</v>
      </c>
      <c r="T46">
        <v>0</v>
      </c>
      <c r="U46">
        <v>0</v>
      </c>
      <c r="V46">
        <v>120</v>
      </c>
      <c r="W46">
        <v>3016</v>
      </c>
      <c r="X46">
        <v>29</v>
      </c>
      <c r="Y46">
        <v>250</v>
      </c>
      <c r="Z46" t="s">
        <v>48</v>
      </c>
      <c r="AA46">
        <v>36103153</v>
      </c>
    </row>
    <row r="47" spans="1:27" x14ac:dyDescent="0.3">
      <c r="A47" t="s">
        <v>86</v>
      </c>
      <c r="B47">
        <v>0</v>
      </c>
      <c r="C47">
        <v>60</v>
      </c>
      <c r="D47">
        <v>0</v>
      </c>
      <c r="E47">
        <v>0</v>
      </c>
      <c r="F47">
        <v>0</v>
      </c>
      <c r="G47">
        <v>110</v>
      </c>
      <c r="H47">
        <v>0</v>
      </c>
      <c r="I47">
        <v>0</v>
      </c>
      <c r="J47">
        <v>75</v>
      </c>
      <c r="L47">
        <v>245</v>
      </c>
      <c r="M47">
        <v>0</v>
      </c>
      <c r="N47">
        <v>775</v>
      </c>
      <c r="O47">
        <v>0</v>
      </c>
      <c r="Q47">
        <v>0</v>
      </c>
      <c r="R47">
        <v>10000</v>
      </c>
      <c r="S47">
        <v>0</v>
      </c>
      <c r="T47">
        <v>0</v>
      </c>
      <c r="U47">
        <v>875</v>
      </c>
      <c r="V47">
        <v>0</v>
      </c>
      <c r="W47">
        <v>11650</v>
      </c>
      <c r="X47">
        <v>0</v>
      </c>
      <c r="Y47">
        <v>0</v>
      </c>
      <c r="Z47" t="s">
        <v>140</v>
      </c>
      <c r="AA47">
        <v>37087118</v>
      </c>
    </row>
    <row r="48" spans="1:27" x14ac:dyDescent="0.3">
      <c r="A48" t="s">
        <v>87</v>
      </c>
      <c r="C48">
        <v>12</v>
      </c>
      <c r="G48">
        <v>35</v>
      </c>
      <c r="H48">
        <v>1</v>
      </c>
      <c r="J48">
        <v>29</v>
      </c>
      <c r="K48">
        <v>16</v>
      </c>
      <c r="L48">
        <v>93</v>
      </c>
      <c r="N48">
        <v>540</v>
      </c>
      <c r="R48">
        <v>18185</v>
      </c>
      <c r="S48">
        <v>25</v>
      </c>
      <c r="U48">
        <v>796</v>
      </c>
      <c r="V48">
        <v>2000</v>
      </c>
      <c r="W48">
        <v>21546</v>
      </c>
      <c r="X48">
        <v>18</v>
      </c>
      <c r="Y48">
        <v>990</v>
      </c>
      <c r="Z48" t="s">
        <v>141</v>
      </c>
      <c r="AA48">
        <v>37087309</v>
      </c>
    </row>
    <row r="49" spans="1:27" x14ac:dyDescent="0.3">
      <c r="A49" t="s">
        <v>88</v>
      </c>
      <c r="C49">
        <v>2</v>
      </c>
      <c r="G49">
        <v>7</v>
      </c>
      <c r="J49">
        <v>40</v>
      </c>
      <c r="L49">
        <v>49</v>
      </c>
      <c r="N49">
        <v>300</v>
      </c>
      <c r="R49">
        <v>12400</v>
      </c>
      <c r="U49">
        <v>6000</v>
      </c>
      <c r="W49">
        <v>18700</v>
      </c>
      <c r="Z49" t="s">
        <v>88</v>
      </c>
      <c r="AA49">
        <v>37011008</v>
      </c>
    </row>
    <row r="50" spans="1:27" x14ac:dyDescent="0.3">
      <c r="A50" t="s">
        <v>49</v>
      </c>
      <c r="B50">
        <v>0</v>
      </c>
      <c r="C50">
        <v>20</v>
      </c>
      <c r="D50">
        <v>0</v>
      </c>
      <c r="E50">
        <v>0</v>
      </c>
      <c r="F50">
        <v>0</v>
      </c>
      <c r="G50">
        <v>54</v>
      </c>
      <c r="J50">
        <v>40</v>
      </c>
      <c r="K50">
        <v>55</v>
      </c>
      <c r="L50">
        <v>169</v>
      </c>
      <c r="N50">
        <v>380</v>
      </c>
      <c r="R50">
        <v>2500</v>
      </c>
      <c r="U50">
        <v>400</v>
      </c>
      <c r="V50">
        <v>500</v>
      </c>
      <c r="W50">
        <v>3780</v>
      </c>
      <c r="X50">
        <v>20</v>
      </c>
      <c r="Y50">
        <v>220</v>
      </c>
      <c r="Z50" t="s">
        <v>49</v>
      </c>
      <c r="AA50">
        <v>36621384</v>
      </c>
    </row>
    <row r="51" spans="1:27" x14ac:dyDescent="0.3">
      <c r="A51" t="s">
        <v>50</v>
      </c>
      <c r="F51">
        <v>165</v>
      </c>
      <c r="L51">
        <v>165</v>
      </c>
      <c r="Q51">
        <v>18000</v>
      </c>
      <c r="W51">
        <v>18000</v>
      </c>
      <c r="X51">
        <v>35</v>
      </c>
      <c r="Y51">
        <v>2000</v>
      </c>
      <c r="Z51" t="s">
        <v>50</v>
      </c>
      <c r="AA51">
        <v>36619184</v>
      </c>
    </row>
    <row r="52" spans="1:27" x14ac:dyDescent="0.3">
      <c r="A52" t="s">
        <v>103</v>
      </c>
      <c r="B52">
        <v>0</v>
      </c>
      <c r="C52">
        <v>9</v>
      </c>
      <c r="D52">
        <v>0</v>
      </c>
      <c r="E52">
        <v>0</v>
      </c>
      <c r="F52">
        <v>0</v>
      </c>
      <c r="G52">
        <v>9</v>
      </c>
      <c r="H52">
        <v>105</v>
      </c>
      <c r="I52">
        <v>0</v>
      </c>
      <c r="J52">
        <v>24</v>
      </c>
      <c r="K52">
        <v>0</v>
      </c>
      <c r="L52">
        <v>147</v>
      </c>
      <c r="M52">
        <v>0</v>
      </c>
      <c r="N52">
        <v>20</v>
      </c>
      <c r="O52">
        <v>0</v>
      </c>
      <c r="P52">
        <v>0</v>
      </c>
      <c r="Q52">
        <v>0</v>
      </c>
      <c r="R52">
        <v>1350</v>
      </c>
      <c r="S52">
        <v>350</v>
      </c>
      <c r="T52">
        <v>0</v>
      </c>
      <c r="U52">
        <v>24</v>
      </c>
      <c r="V52">
        <v>20</v>
      </c>
      <c r="W52">
        <v>1764</v>
      </c>
      <c r="X52">
        <v>0</v>
      </c>
      <c r="Y52">
        <v>0</v>
      </c>
      <c r="Z52" t="s">
        <v>103</v>
      </c>
      <c r="AA52">
        <v>36592969</v>
      </c>
    </row>
    <row r="53" spans="1:27" x14ac:dyDescent="0.3">
      <c r="A53" t="s">
        <v>77</v>
      </c>
    </row>
    <row r="54" spans="1:27" x14ac:dyDescent="0.3">
      <c r="A54" t="s">
        <v>78</v>
      </c>
    </row>
    <row r="55" spans="1:27" x14ac:dyDescent="0.3">
      <c r="A55" t="s">
        <v>80</v>
      </c>
    </row>
    <row r="56" spans="1:27" x14ac:dyDescent="0.3">
      <c r="A56" t="s">
        <v>89</v>
      </c>
    </row>
  </sheetData>
  <sheetProtection algorithmName="SHA-512" hashValue="89VtAG2orvBPxWhkIIJnTsB+IbBFbbEK4TJkwPwKmPzTe7zdbvnhonl8Jz0yyWdjkFD6vq8AnsWy0h4bPS9ZWw==" saltValue="QSbEWK//tZqaoAyEcY4B4g==" spinCount="100000" sheet="1" objects="1" scenarios="1" selectLockedCells="1" selectUnlockedCell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7C41B-F54E-43EF-AC4E-5F782186AD0E}">
  <sheetPr>
    <tabColor rgb="FFFF0000"/>
  </sheetPr>
  <dimension ref="A1:A56"/>
  <sheetViews>
    <sheetView zoomScale="115" zoomScaleNormal="115" workbookViewId="0">
      <selection activeCell="A3" sqref="A3:A56"/>
    </sheetView>
  </sheetViews>
  <sheetFormatPr defaultRowHeight="14.4" x14ac:dyDescent="0.3"/>
  <cols>
    <col min="1" max="1" width="59.6640625" bestFit="1" customWidth="1"/>
    <col min="2" max="2" width="8.88671875" customWidth="1"/>
  </cols>
  <sheetData>
    <row r="1" spans="1:1" x14ac:dyDescent="0.3">
      <c r="A1" t="s">
        <v>156</v>
      </c>
    </row>
    <row r="2" spans="1:1" x14ac:dyDescent="0.3">
      <c r="A2" t="s">
        <v>52</v>
      </c>
    </row>
    <row r="3" spans="1:1" x14ac:dyDescent="0.3">
      <c r="A3" t="s">
        <v>27</v>
      </c>
    </row>
    <row r="4" spans="1:1" x14ac:dyDescent="0.3">
      <c r="A4" t="s">
        <v>93</v>
      </c>
    </row>
    <row r="5" spans="1:1" x14ac:dyDescent="0.3">
      <c r="A5" t="s">
        <v>69</v>
      </c>
    </row>
    <row r="6" spans="1:1" x14ac:dyDescent="0.3">
      <c r="A6" t="s">
        <v>28</v>
      </c>
    </row>
    <row r="7" spans="1:1" x14ac:dyDescent="0.3">
      <c r="A7" t="s">
        <v>29</v>
      </c>
    </row>
    <row r="8" spans="1:1" x14ac:dyDescent="0.3">
      <c r="A8" t="s">
        <v>70</v>
      </c>
    </row>
    <row r="9" spans="1:1" x14ac:dyDescent="0.3">
      <c r="A9" t="s">
        <v>71</v>
      </c>
    </row>
    <row r="10" spans="1:1" x14ac:dyDescent="0.3">
      <c r="A10" t="s">
        <v>72</v>
      </c>
    </row>
    <row r="11" spans="1:1" x14ac:dyDescent="0.3">
      <c r="A11" t="s">
        <v>31</v>
      </c>
    </row>
    <row r="12" spans="1:1" x14ac:dyDescent="0.3">
      <c r="A12" t="s">
        <v>73</v>
      </c>
    </row>
    <row r="13" spans="1:1" x14ac:dyDescent="0.3">
      <c r="A13" t="s">
        <v>32</v>
      </c>
    </row>
    <row r="14" spans="1:1" x14ac:dyDescent="0.3">
      <c r="A14" t="s">
        <v>94</v>
      </c>
    </row>
    <row r="15" spans="1:1" x14ac:dyDescent="0.3">
      <c r="A15" t="s">
        <v>33</v>
      </c>
    </row>
    <row r="16" spans="1:1" x14ac:dyDescent="0.3">
      <c r="A16" t="s">
        <v>34</v>
      </c>
    </row>
    <row r="17" spans="1:1" x14ac:dyDescent="0.3">
      <c r="A17" t="s">
        <v>35</v>
      </c>
    </row>
    <row r="18" spans="1:1" x14ac:dyDescent="0.3">
      <c r="A18" t="s">
        <v>56</v>
      </c>
    </row>
    <row r="19" spans="1:1" x14ac:dyDescent="0.3">
      <c r="A19" t="s">
        <v>36</v>
      </c>
    </row>
    <row r="20" spans="1:1" x14ac:dyDescent="0.3">
      <c r="A20" t="s">
        <v>37</v>
      </c>
    </row>
    <row r="21" spans="1:1" x14ac:dyDescent="0.3">
      <c r="A21" t="s">
        <v>157</v>
      </c>
    </row>
    <row r="22" spans="1:1" x14ac:dyDescent="0.3">
      <c r="A22" t="s">
        <v>38</v>
      </c>
    </row>
    <row r="23" spans="1:1" x14ac:dyDescent="0.3">
      <c r="A23" t="s">
        <v>155</v>
      </c>
    </row>
    <row r="24" spans="1:1" x14ac:dyDescent="0.3">
      <c r="A24" t="s">
        <v>95</v>
      </c>
    </row>
    <row r="25" spans="1:1" x14ac:dyDescent="0.3">
      <c r="A25" t="s">
        <v>57</v>
      </c>
    </row>
    <row r="26" spans="1:1" x14ac:dyDescent="0.3">
      <c r="A26" t="s">
        <v>75</v>
      </c>
    </row>
    <row r="27" spans="1:1" x14ac:dyDescent="0.3">
      <c r="A27" t="s">
        <v>39</v>
      </c>
    </row>
    <row r="28" spans="1:1" x14ac:dyDescent="0.3">
      <c r="A28" t="s">
        <v>40</v>
      </c>
    </row>
    <row r="29" spans="1:1" x14ac:dyDescent="0.3">
      <c r="A29" t="s">
        <v>96</v>
      </c>
    </row>
    <row r="30" spans="1:1" x14ac:dyDescent="0.3">
      <c r="A30" t="s">
        <v>41</v>
      </c>
    </row>
    <row r="31" spans="1:1" x14ac:dyDescent="0.3">
      <c r="A31" t="s">
        <v>77</v>
      </c>
    </row>
    <row r="32" spans="1:1" x14ac:dyDescent="0.3">
      <c r="A32" t="s">
        <v>78</v>
      </c>
    </row>
    <row r="33" spans="1:1" x14ac:dyDescent="0.3">
      <c r="A33" t="s">
        <v>80</v>
      </c>
    </row>
    <row r="34" spans="1:1" x14ac:dyDescent="0.3">
      <c r="A34" t="s">
        <v>81</v>
      </c>
    </row>
    <row r="35" spans="1:1" x14ac:dyDescent="0.3">
      <c r="A35" t="s">
        <v>42</v>
      </c>
    </row>
    <row r="36" spans="1:1" x14ac:dyDescent="0.3">
      <c r="A36" t="s">
        <v>43</v>
      </c>
    </row>
    <row r="37" spans="1:1" x14ac:dyDescent="0.3">
      <c r="A37" t="s">
        <v>97</v>
      </c>
    </row>
    <row r="38" spans="1:1" x14ac:dyDescent="0.3">
      <c r="A38" t="s">
        <v>44</v>
      </c>
    </row>
    <row r="39" spans="1:1" x14ac:dyDescent="0.3">
      <c r="A39" t="s">
        <v>98</v>
      </c>
    </row>
    <row r="40" spans="1:1" x14ac:dyDescent="0.3">
      <c r="A40" t="s">
        <v>45</v>
      </c>
    </row>
    <row r="41" spans="1:1" x14ac:dyDescent="0.3">
      <c r="A41" t="s">
        <v>46</v>
      </c>
    </row>
    <row r="42" spans="1:1" x14ac:dyDescent="0.3">
      <c r="A42" t="s">
        <v>99</v>
      </c>
    </row>
    <row r="43" spans="1:1" x14ac:dyDescent="0.3">
      <c r="A43" t="s">
        <v>158</v>
      </c>
    </row>
    <row r="44" spans="1:1" x14ac:dyDescent="0.3">
      <c r="A44" t="s">
        <v>100</v>
      </c>
    </row>
    <row r="45" spans="1:1" x14ac:dyDescent="0.3">
      <c r="A45" t="s">
        <v>47</v>
      </c>
    </row>
    <row r="46" spans="1:1" x14ac:dyDescent="0.3">
      <c r="A46" t="s">
        <v>84</v>
      </c>
    </row>
    <row r="47" spans="1:1" x14ac:dyDescent="0.3">
      <c r="A47" t="s">
        <v>102</v>
      </c>
    </row>
    <row r="48" spans="1:1" x14ac:dyDescent="0.3">
      <c r="A48" t="s">
        <v>85</v>
      </c>
    </row>
    <row r="49" spans="1:1" x14ac:dyDescent="0.3">
      <c r="A49" t="s">
        <v>48</v>
      </c>
    </row>
    <row r="50" spans="1:1" x14ac:dyDescent="0.3">
      <c r="A50" t="s">
        <v>86</v>
      </c>
    </row>
    <row r="51" spans="1:1" x14ac:dyDescent="0.3">
      <c r="A51" t="s">
        <v>87</v>
      </c>
    </row>
    <row r="52" spans="1:1" x14ac:dyDescent="0.3">
      <c r="A52" t="s">
        <v>88</v>
      </c>
    </row>
    <row r="53" spans="1:1" x14ac:dyDescent="0.3">
      <c r="A53" t="s">
        <v>49</v>
      </c>
    </row>
    <row r="54" spans="1:1" x14ac:dyDescent="0.3">
      <c r="A54" t="s">
        <v>89</v>
      </c>
    </row>
    <row r="55" spans="1:1" x14ac:dyDescent="0.3">
      <c r="A55" t="s">
        <v>90</v>
      </c>
    </row>
    <row r="56" spans="1:1" x14ac:dyDescent="0.3">
      <c r="A56" t="s">
        <v>103</v>
      </c>
    </row>
  </sheetData>
  <sheetProtection algorithmName="SHA-512" hashValue="DI+j8fy+/xTzf0clgcKQeNRjhti5/UjGGcHoTzxxtsZA2b59r0zRIzlV1bpEdyre0w8O0jDWoEQ7xlNmRbbfRA==" saltValue="uJRKd3IDDXM5Mq870bKX0g==" spinCount="100000" sheet="1" objects="1" scenarios="1"/>
  <autoFilter ref="A2:A56" xr:uid="{0247C41B-F54E-43EF-AC4E-5F782186AD0E}">
    <sortState xmlns:xlrd2="http://schemas.microsoft.com/office/spreadsheetml/2017/richdata2" ref="A3:A56">
      <sortCondition ref="A2:A56"/>
    </sortState>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Z 4 p 0 V o 2 Y c i i k A A A A 9 g A A A B I A H A B D b 2 5 m a W c v U G F j a 2 F n Z S 5 4 b W w g o h g A K K A U A A A A A A A A A A A A A A A A A A A A A A A A A A A A h Y 9 N D o I w G E S v Q r q n f 8 T E k F I W b i U x I R q 3 T a n Y C B + G F s v d X H g k r y B G U X c u 5 8 1 b z N y v N 5 G P b R N d T O 9 s B x l i m K L I g O 4 q C 3 W G B n + I l y i X Y q P 0 S d U m m m R w 6 e i q D B 2 9 P 6 e E h B B w S H D X 1 4 R T y s i + W J f 6 a F q F P r L 9 L 8 c W n F e g D Z J i 9 x o j O W a M 4 w V P M B V k h q K w 8 B X 4 t P f Z / k C x G h o / 9 E Y a i L e l I H M U 5 P 1 B P g B Q S w M E F A A C A A g A Z 4 p 0 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G e K d F Y o i k e 4 D g A A A B E A A A A T A B w A R m 9 y b X V s Y X M v U 2 V j d G l v b j E u b S C i G A A o o B Q A A A A A A A A A A A A A A A A A A A A A A A A A A A A r T k 0 u y c z P U w i G 0 I b W A F B L A Q I t A B Q A A g A I A G e K d F a N m H I o p A A A A P Y A A A A S A A A A A A A A A A A A A A A A A A A A A A B D b 2 5 m a W c v U G F j a 2 F n Z S 5 4 b W x Q S w E C L Q A U A A I A C A B n i n R W D 8 r p q 6 Q A A A D p A A A A E w A A A A A A A A A A A A A A A A D w A A A A W 0 N v b n R l b n R f V H l w Z X N d L n h t b F B L A Q I t A B Q A A g A I A G e K d F Y 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A p v A j 6 U J 7 n Q o I t X F 4 r x w L g A A A A A A I A A A A A A A N m A A D A A A A A E A A A A J 5 5 8 w P M 4 J o h A k + j C 0 D K M w M A A A A A B I A A A K A A A A A Q A A A A C j k h m R n Z n y C x U a Y c + W b e x F A A A A C F A 6 b F p J 0 w u z v F D B 3 F 2 C 0 f 7 m R y y 3 8 P f j W f g w w 9 p 7 E 4 d v d W L u T m W o r j + 2 D J G 9 U s D O 2 N p 7 p U G y a P n M Z q q + t c V i + l Y e L 7 s 8 O E C e F r P S w k 9 o f d 4 B Q A A A D f + k O 5 E / i g g s Q G s 9 + z T 6 o h U e e G X A = = < / 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2e3f0f68-a711-4ef4-99ce-67e4144fc214">
      <UserInfo>
        <DisplayName>Scripps, Jennifer</DisplayName>
        <AccountId>102</AccountId>
        <AccountType/>
      </UserInfo>
      <UserInfo>
        <DisplayName>Gan, Anne Marie</DisplayName>
        <AccountId>22</AccountId>
        <AccountType/>
      </UserInfo>
      <UserInfo>
        <DisplayName>Portillo, Adriana</DisplayName>
        <AccountId>44</AccountId>
        <AccountType/>
      </UserInfo>
    </SharedWithUsers>
    <TaxCatchAll xmlns="2e3f0f68-a711-4ef4-99ce-67e4144fc214" xsi:nil="true"/>
    <lcf76f155ced4ddcb4097134ff3c332f xmlns="c387e705-ca9a-431d-adad-9810e4ba09a5">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B5AAFC7F92D1654DA93E91630AD5CEEE" ma:contentTypeVersion="14" ma:contentTypeDescription="Create a new document." ma:contentTypeScope="" ma:versionID="51033c8702053214ef58916a2fdcbfe7">
  <xsd:schema xmlns:xsd="http://www.w3.org/2001/XMLSchema" xmlns:xs="http://www.w3.org/2001/XMLSchema" xmlns:p="http://schemas.microsoft.com/office/2006/metadata/properties" xmlns:ns2="c387e705-ca9a-431d-adad-9810e4ba09a5" xmlns:ns3="2e3f0f68-a711-4ef4-99ce-67e4144fc214" targetNamespace="http://schemas.microsoft.com/office/2006/metadata/properties" ma:root="true" ma:fieldsID="077c8e6b87757e63fe7261397ce97938" ns2:_="" ns3:_="">
    <xsd:import namespace="c387e705-ca9a-431d-adad-9810e4ba09a5"/>
    <xsd:import namespace="2e3f0f68-a711-4ef4-99ce-67e4144fc21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87e705-ca9a-431d-adad-9810e4ba09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f129153-c9da-4731-902e-e72b4f7b296c"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e3f0f68-a711-4ef4-99ce-67e4144fc21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6ddda995-4845-4b62-a6a9-23e621801a71}" ma:internalName="TaxCatchAll" ma:showField="CatchAllData" ma:web="2e3f0f68-a711-4ef4-99ce-67e4144fc2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E73497-68BC-4D64-A95A-6E6AF46EB85B}">
  <ds:schemaRefs>
    <ds:schemaRef ds:uri="http://schemas.microsoft.com/DataMashup"/>
  </ds:schemaRefs>
</ds:datastoreItem>
</file>

<file path=customXml/itemProps2.xml><?xml version="1.0" encoding="utf-8"?>
<ds:datastoreItem xmlns:ds="http://schemas.openxmlformats.org/officeDocument/2006/customXml" ds:itemID="{BAEEECB8-5280-40CF-A649-6400262D97DA}">
  <ds:schemaRefs>
    <ds:schemaRef ds:uri="http://schemas.microsoft.com/sharepoint/v3/contenttype/forms"/>
  </ds:schemaRefs>
</ds:datastoreItem>
</file>

<file path=customXml/itemProps3.xml><?xml version="1.0" encoding="utf-8"?>
<ds:datastoreItem xmlns:ds="http://schemas.openxmlformats.org/officeDocument/2006/customXml" ds:itemID="{DD0B21CC-B295-4067-A014-D54D0C1157DA}">
  <ds:schemaRefs>
    <ds:schemaRef ds:uri="http://schemas.microsoft.com/office/2006/metadata/properties"/>
    <ds:schemaRef ds:uri="http://schemas.microsoft.com/office/infopath/2007/PartnerControls"/>
    <ds:schemaRef ds:uri="2e3f0f68-a711-4ef4-99ce-67e4144fc214"/>
    <ds:schemaRef ds:uri="c387e705-ca9a-431d-adad-9810e4ba09a5"/>
  </ds:schemaRefs>
</ds:datastoreItem>
</file>

<file path=customXml/itemProps4.xml><?xml version="1.0" encoding="utf-8"?>
<ds:datastoreItem xmlns:ds="http://schemas.openxmlformats.org/officeDocument/2006/customXml" ds:itemID="{4D5A856E-1AB3-4809-909A-7089B8683B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87e705-ca9a-431d-adad-9810e4ba09a5"/>
    <ds:schemaRef ds:uri="2e3f0f68-a711-4ef4-99ce-67e4144fc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FY 2023-24 COP Matrix</vt:lpstr>
      <vt:lpstr>DNE_21-22 ACTUALS</vt:lpstr>
      <vt:lpstr>DNE_22-23 Scopes</vt:lpstr>
      <vt:lpstr>DNE_Org Names</vt:lpstr>
      <vt:lpstr>'FY 2023-24 COP Matrix'!Organizations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Ayars, Glenn T</dc:creator>
  <cp:lastModifiedBy>Julia Hosch</cp:lastModifiedBy>
  <dcterms:created xsi:type="dcterms:W3CDTF">2021-04-26T13:41:52Z</dcterms:created>
  <dcterms:modified xsi:type="dcterms:W3CDTF">2023-03-27T20:38:52Z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0x010100B5AAFC7F92D1654DA93E91630AD5CEEE</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ediaServiceImageTags">
    <vt:lpwstr/>
  </property>
</Properties>
</file>